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EPS - Elektrická po..." sheetId="2" r:id="rId2"/>
    <sheet name="002 - ERO - Evakuační roz..." sheetId="3" r:id="rId3"/>
    <sheet name="003 - ostat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EPS - Elektrická po...'!$C$124:$K$263</definedName>
    <definedName name="_xlnm.Print_Area" localSheetId="1">'001 - EPS - Elektrická po...'!$C$82:$J$106,'001 - EPS - Elektrická po...'!$C$112:$J$263</definedName>
    <definedName name="_xlnm.Print_Titles" localSheetId="1">'001 - EPS - Elektrická po...'!$124:$124</definedName>
    <definedName name="_xlnm._FilterDatabase" localSheetId="2" hidden="1">'002 - ERO - Evakuační roz...'!$C$119:$K$182</definedName>
    <definedName name="_xlnm.Print_Area" localSheetId="2">'002 - ERO - Evakuační roz...'!$C$82:$J$101,'002 - ERO - Evakuační roz...'!$C$107:$J$182</definedName>
    <definedName name="_xlnm.Print_Titles" localSheetId="2">'002 - ERO - Evakuační roz...'!$119:$119</definedName>
    <definedName name="_xlnm._FilterDatabase" localSheetId="3" hidden="1">'003 - ostatní'!$C$119:$K$147</definedName>
    <definedName name="_xlnm.Print_Area" localSheetId="3">'003 - ostatní'!$C$82:$J$101,'003 - ostatní'!$C$107:$J$147</definedName>
    <definedName name="_xlnm.Print_Titles" localSheetId="3">'003 - ostatní'!$119:$119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91"/>
  <c r="J14"/>
  <c r="J12"/>
  <c r="J114"/>
  <c r="E7"/>
  <c r="E85"/>
  <c i="3" r="J37"/>
  <c r="J36"/>
  <c i="1" r="AY96"/>
  <c i="3" r="J35"/>
  <c i="1" r="AX96"/>
  <c i="3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91"/>
  <c r="J14"/>
  <c r="J12"/>
  <c r="J89"/>
  <c r="E7"/>
  <c r="E85"/>
  <c i="2" r="J37"/>
  <c r="J36"/>
  <c i="1" r="AY95"/>
  <c i="2" r="J35"/>
  <c i="1" r="AX95"/>
  <c i="2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119"/>
  <c r="E7"/>
  <c r="E85"/>
  <c i="1" r="L90"/>
  <c r="AM90"/>
  <c r="AM89"/>
  <c r="L89"/>
  <c r="AM87"/>
  <c r="L87"/>
  <c r="L85"/>
  <c r="L84"/>
  <c i="2" r="BK252"/>
  <c r="J214"/>
  <c r="J159"/>
  <c r="BK261"/>
  <c r="BK165"/>
  <c r="J244"/>
  <c r="BK210"/>
  <c r="BK131"/>
  <c r="J188"/>
  <c r="BK230"/>
  <c r="BK169"/>
  <c r="J147"/>
  <c i="3" r="BK162"/>
  <c r="J143"/>
  <c r="J123"/>
  <c r="J175"/>
  <c r="J159"/>
  <c r="BK133"/>
  <c r="J128"/>
  <c r="BK155"/>
  <c r="BK164"/>
  <c r="J126"/>
  <c r="BK168"/>
  <c r="BK134"/>
  <c i="4" r="BK130"/>
  <c r="J122"/>
  <c r="J137"/>
  <c r="BK145"/>
  <c i="2" r="J236"/>
  <c r="J192"/>
  <c r="J142"/>
  <c r="BK221"/>
  <c r="BK141"/>
  <c r="J182"/>
  <c r="BK145"/>
  <c r="BK223"/>
  <c r="BK188"/>
  <c r="BK139"/>
  <c r="J165"/>
  <c r="J228"/>
  <c r="J203"/>
  <c r="J225"/>
  <c r="BK262"/>
  <c r="BK181"/>
  <c r="J197"/>
  <c r="BK162"/>
  <c r="J221"/>
  <c r="J170"/>
  <c r="J128"/>
  <c r="J135"/>
  <c i="3" r="J131"/>
  <c r="BK158"/>
  <c r="BK172"/>
  <c r="BK144"/>
  <c r="J181"/>
  <c r="J154"/>
  <c r="BK122"/>
  <c r="J138"/>
  <c r="J130"/>
  <c r="J145"/>
  <c r="BK125"/>
  <c i="4" r="BK128"/>
  <c r="BK124"/>
  <c r="J146"/>
  <c r="BK122"/>
  <c r="J128"/>
  <c i="2" r="J237"/>
  <c r="BK187"/>
  <c r="BK168"/>
  <c r="J144"/>
  <c r="BK259"/>
  <c r="BK209"/>
  <c r="BK173"/>
  <c r="J200"/>
  <c r="BK166"/>
  <c r="J241"/>
  <c r="BK204"/>
  <c r="J132"/>
  <c r="BK149"/>
  <c r="J250"/>
  <c r="J222"/>
  <c r="J206"/>
  <c r="BK255"/>
  <c r="J201"/>
  <c r="J153"/>
  <c r="BK239"/>
  <c r="BK185"/>
  <c r="J261"/>
  <c r="BK200"/>
  <c i="3" r="J156"/>
  <c r="J135"/>
  <c r="BK165"/>
  <c r="BK153"/>
  <c i="4" r="BK143"/>
  <c r="BK135"/>
  <c r="BK129"/>
  <c r="J141"/>
  <c i="2" r="J242"/>
  <c r="J198"/>
  <c r="J184"/>
  <c r="BK151"/>
  <c r="BK243"/>
  <c r="J181"/>
  <c r="BK240"/>
  <c r="J186"/>
  <c r="J158"/>
  <c r="BK229"/>
  <c r="BK189"/>
  <c r="J199"/>
  <c r="BK155"/>
  <c r="J246"/>
  <c r="J229"/>
  <c r="J204"/>
  <c r="BK257"/>
  <c r="BK206"/>
  <c r="BK128"/>
  <c r="J227"/>
  <c r="J179"/>
  <c r="BK247"/>
  <c r="J189"/>
  <c r="BK236"/>
  <c r="J210"/>
  <c r="BK156"/>
  <c r="BK136"/>
  <c i="3" r="J158"/>
  <c r="J129"/>
  <c r="J142"/>
  <c r="BK151"/>
  <c r="BK159"/>
  <c r="BK169"/>
  <c r="BK150"/>
  <c r="BK173"/>
  <c r="J134"/>
  <c r="J164"/>
  <c r="BK167"/>
  <c r="BK129"/>
  <c i="4" r="J123"/>
  <c r="BK138"/>
  <c r="BK142"/>
  <c r="J143"/>
  <c r="BK137"/>
  <c i="2" r="J260"/>
  <c r="BK196"/>
  <c r="BK180"/>
  <c r="BK153"/>
  <c r="J131"/>
  <c r="J245"/>
  <c r="BK190"/>
  <c r="J130"/>
  <c r="J173"/>
  <c r="J149"/>
  <c r="J226"/>
  <c r="BK201"/>
  <c r="BK194"/>
  <c r="J150"/>
  <c r="J247"/>
  <c r="J240"/>
  <c r="J202"/>
  <c r="J251"/>
  <c r="J209"/>
  <c r="J154"/>
  <c r="J252"/>
  <c r="J194"/>
  <c r="BK170"/>
  <c r="J217"/>
  <c r="BK140"/>
  <c r="BK214"/>
  <c r="BK157"/>
  <c r="BK197"/>
  <c i="3" r="BK178"/>
  <c r="BK126"/>
  <c r="J171"/>
  <c r="BK132"/>
  <c r="J174"/>
  <c r="J157"/>
  <c r="BK139"/>
  <c r="BK142"/>
  <c r="J144"/>
  <c r="J149"/>
  <c i="4" r="BK123"/>
  <c r="BK139"/>
  <c r="J134"/>
  <c r="J124"/>
  <c i="2" r="J216"/>
  <c r="BK179"/>
  <c r="J152"/>
  <c r="J136"/>
  <c r="BK241"/>
  <c r="BK202"/>
  <c r="BK135"/>
  <c r="BK199"/>
  <c r="BK163"/>
  <c r="BK234"/>
  <c r="J211"/>
  <c r="J145"/>
  <c r="J187"/>
  <c r="BK147"/>
  <c r="BK242"/>
  <c r="J207"/>
  <c r="BK150"/>
  <c r="J215"/>
  <c r="BK160"/>
  <c r="BK130"/>
  <c r="BK250"/>
  <c r="BK198"/>
  <c r="J263"/>
  <c r="BK216"/>
  <c r="J163"/>
  <c r="BK246"/>
  <c r="J183"/>
  <c r="BK142"/>
  <c i="3" r="J150"/>
  <c r="BK130"/>
  <c r="J178"/>
  <c r="BK174"/>
  <c r="J137"/>
  <c r="J182"/>
  <c r="BK175"/>
  <c r="J160"/>
  <c r="J124"/>
  <c r="J146"/>
  <c r="BK163"/>
  <c r="BK157"/>
  <c r="BK138"/>
  <c i="4" r="J142"/>
  <c r="BK127"/>
  <c r="BK147"/>
  <c r="BK126"/>
  <c r="J133"/>
  <c i="2" r="BK233"/>
  <c r="J208"/>
  <c r="J156"/>
  <c r="J262"/>
  <c r="J224"/>
  <c r="J174"/>
  <c r="J233"/>
  <c r="BK178"/>
  <c r="J162"/>
  <c r="BK219"/>
  <c r="BK172"/>
  <c r="BK176"/>
  <c r="BK251"/>
  <c r="BK215"/>
  <c r="BK231"/>
  <c r="J168"/>
  <c r="BK134"/>
  <c r="J213"/>
  <c r="J175"/>
  <c r="BK192"/>
  <c r="J232"/>
  <c r="J190"/>
  <c r="BK152"/>
  <c i="3" r="BK160"/>
  <c r="J140"/>
  <c r="BK179"/>
  <c r="J167"/>
  <c r="BK148"/>
  <c r="J132"/>
  <c r="J170"/>
  <c r="BK147"/>
  <c r="J168"/>
  <c r="BK123"/>
  <c r="BK127"/>
  <c i="4" r="J138"/>
  <c r="BK125"/>
  <c r="J126"/>
  <c r="J131"/>
  <c r="J127"/>
  <c i="2" r="J231"/>
  <c r="BK182"/>
  <c r="J137"/>
  <c r="J234"/>
  <c r="J258"/>
  <c r="J157"/>
  <c r="BK220"/>
  <c r="BK154"/>
  <c r="BK148"/>
  <c r="BK238"/>
  <c r="J178"/>
  <c r="J193"/>
  <c r="BK260"/>
  <c r="J257"/>
  <c r="J164"/>
  <c r="J212"/>
  <c r="J151"/>
  <c i="3" r="BK154"/>
  <c r="BK182"/>
  <c r="J155"/>
  <c r="J179"/>
  <c r="BK143"/>
  <c r="BK128"/>
  <c i="4" r="J139"/>
  <c r="J135"/>
  <c i="2" r="BK232"/>
  <c r="BK191"/>
  <c r="J161"/>
  <c r="BK258"/>
  <c r="BK217"/>
  <c r="BK177"/>
  <c r="J243"/>
  <c r="J191"/>
  <c r="BK161"/>
  <c r="BK249"/>
  <c r="BK212"/>
  <c r="BK203"/>
  <c r="BK174"/>
  <c r="J253"/>
  <c r="BK244"/>
  <c r="BK208"/>
  <c r="BK183"/>
  <c r="BK227"/>
  <c r="J167"/>
  <c r="BK144"/>
  <c r="J238"/>
  <c r="BK211"/>
  <c r="J176"/>
  <c r="BK253"/>
  <c r="BK205"/>
  <c r="J138"/>
  <c r="J220"/>
  <c r="BK158"/>
  <c r="BK129"/>
  <c r="BK133"/>
  <c i="3" r="J151"/>
  <c r="J139"/>
  <c r="J180"/>
  <c r="J177"/>
  <c r="J169"/>
  <c r="J127"/>
  <c r="BK180"/>
  <c r="J165"/>
  <c r="J148"/>
  <c r="BK171"/>
  <c r="BK124"/>
  <c r="BK156"/>
  <c r="BK146"/>
  <c i="4" r="BK141"/>
  <c r="BK133"/>
  <c r="J130"/>
  <c r="J125"/>
  <c i="2" r="J259"/>
  <c r="BK225"/>
  <c r="J185"/>
  <c r="J146"/>
  <c r="J255"/>
  <c r="BK207"/>
  <c r="BK254"/>
  <c r="J177"/>
  <c r="J148"/>
  <c r="BK224"/>
  <c r="BK159"/>
  <c r="J172"/>
  <c r="J129"/>
  <c r="BK245"/>
  <c r="J219"/>
  <c r="J160"/>
  <c r="J223"/>
  <c r="BK186"/>
  <c r="BK222"/>
  <c r="BK184"/>
  <c r="J169"/>
  <c r="BK226"/>
  <c r="BK146"/>
  <c r="BK164"/>
  <c r="J141"/>
  <c r="BK132"/>
  <c i="3" r="BK152"/>
  <c r="J136"/>
  <c r="J173"/>
  <c r="J153"/>
  <c r="J122"/>
  <c r="J166"/>
  <c r="J172"/>
  <c r="J133"/>
  <c r="BK136"/>
  <c r="J152"/>
  <c r="BK135"/>
  <c i="4" r="BK131"/>
  <c r="BK136"/>
  <c r="J145"/>
  <c r="J129"/>
  <c i="2" r="J230"/>
  <c r="J166"/>
  <c r="BK138"/>
  <c r="J249"/>
  <c r="J196"/>
  <c r="J133"/>
  <c r="BK228"/>
  <c r="BK167"/>
  <c r="J254"/>
  <c r="J205"/>
  <c r="J140"/>
  <c r="BK175"/>
  <c r="J134"/>
  <c r="J239"/>
  <c r="J139"/>
  <c r="BK213"/>
  <c r="J155"/>
  <c r="BK263"/>
  <c r="J180"/>
  <c r="BK237"/>
  <c r="BK193"/>
  <c i="1" r="AS94"/>
  <c i="2" r="BK137"/>
  <c i="3" r="J147"/>
  <c r="J125"/>
  <c r="BK181"/>
  <c r="BK170"/>
  <c r="BK149"/>
  <c r="BK166"/>
  <c r="BK177"/>
  <c r="J163"/>
  <c r="BK140"/>
  <c r="BK137"/>
  <c r="BK145"/>
  <c r="J162"/>
  <c r="BK131"/>
  <c i="4" r="J147"/>
  <c r="BK146"/>
  <c r="J136"/>
  <c r="BK134"/>
  <c i="2" l="1" r="BK143"/>
  <c r="J143"/>
  <c r="J99"/>
  <c r="T195"/>
  <c r="P248"/>
  <c r="P143"/>
  <c r="T218"/>
  <c r="T248"/>
  <c r="BK127"/>
  <c r="J127"/>
  <c r="J98"/>
  <c r="R171"/>
  <c r="R235"/>
  <c i="3" r="BK141"/>
  <c r="J141"/>
  <c r="J98"/>
  <c r="R176"/>
  <c i="2" r="P127"/>
  <c r="BK195"/>
  <c r="J195"/>
  <c r="J101"/>
  <c r="P235"/>
  <c r="R143"/>
  <c r="P218"/>
  <c r="R248"/>
  <c i="4" r="P121"/>
  <c i="3" r="P121"/>
  <c r="R161"/>
  <c i="4" r="P140"/>
  <c i="2" r="R127"/>
  <c r="R195"/>
  <c r="BK248"/>
  <c r="J248"/>
  <c r="J104"/>
  <c i="3" r="BK121"/>
  <c r="J121"/>
  <c r="J97"/>
  <c r="BK161"/>
  <c r="J161"/>
  <c r="J99"/>
  <c i="4" r="BK132"/>
  <c r="J132"/>
  <c r="J98"/>
  <c r="R140"/>
  <c i="2" r="BK171"/>
  <c r="J171"/>
  <c r="J100"/>
  <c r="BK218"/>
  <c r="J218"/>
  <c r="J102"/>
  <c r="T256"/>
  <c i="3" r="T141"/>
  <c r="T176"/>
  <c i="4" r="T132"/>
  <c r="BK144"/>
  <c r="J144"/>
  <c r="J100"/>
  <c i="2" r="T127"/>
  <c r="P195"/>
  <c r="P256"/>
  <c i="3" r="T121"/>
  <c r="P161"/>
  <c i="4" r="T121"/>
  <c r="T140"/>
  <c i="2" r="T171"/>
  <c r="T235"/>
  <c i="3" r="R141"/>
  <c r="P176"/>
  <c i="4" r="R132"/>
  <c r="P144"/>
  <c i="2" r="P171"/>
  <c r="BK235"/>
  <c r="J235"/>
  <c r="J103"/>
  <c r="R256"/>
  <c i="3" r="P141"/>
  <c r="BK176"/>
  <c r="J176"/>
  <c r="J100"/>
  <c i="4" r="BK121"/>
  <c r="BK120"/>
  <c r="J120"/>
  <c r="J96"/>
  <c r="P132"/>
  <c r="R144"/>
  <c i="2" r="T143"/>
  <c r="R218"/>
  <c r="BK256"/>
  <c r="J256"/>
  <c r="J105"/>
  <c i="3" r="R121"/>
  <c r="R120"/>
  <c r="T161"/>
  <c i="4" r="R121"/>
  <c r="R120"/>
  <c r="BK140"/>
  <c r="J140"/>
  <c r="J99"/>
  <c r="T144"/>
  <c i="3" r="BK120"/>
  <c r="J120"/>
  <c i="4" r="F92"/>
  <c r="BE125"/>
  <c r="BE136"/>
  <c r="J117"/>
  <c r="BE123"/>
  <c r="BE127"/>
  <c r="BE131"/>
  <c r="BE146"/>
  <c r="J116"/>
  <c r="E110"/>
  <c r="BE137"/>
  <c r="BE147"/>
  <c r="BE133"/>
  <c r="BE134"/>
  <c r="BE138"/>
  <c r="BE139"/>
  <c r="J89"/>
  <c r="BE122"/>
  <c r="F116"/>
  <c r="BE126"/>
  <c r="BE128"/>
  <c r="BE130"/>
  <c r="BE141"/>
  <c r="BE142"/>
  <c r="BE145"/>
  <c r="BE135"/>
  <c r="BE143"/>
  <c r="BE124"/>
  <c r="BE129"/>
  <c i="3" r="J114"/>
  <c r="BE123"/>
  <c r="BE128"/>
  <c r="BE144"/>
  <c r="F92"/>
  <c r="J116"/>
  <c r="BE129"/>
  <c r="BE142"/>
  <c r="BE143"/>
  <c r="BE147"/>
  <c r="BE148"/>
  <c r="BE152"/>
  <c r="BE160"/>
  <c r="BE162"/>
  <c i="2" r="BK126"/>
  <c r="J126"/>
  <c r="J97"/>
  <c i="3" r="F116"/>
  <c r="J117"/>
  <c r="BE133"/>
  <c r="BE136"/>
  <c r="BE137"/>
  <c r="BE139"/>
  <c r="BE140"/>
  <c r="BE151"/>
  <c r="BE153"/>
  <c r="BE165"/>
  <c r="BE172"/>
  <c r="BE173"/>
  <c r="BE174"/>
  <c r="BE127"/>
  <c r="BE130"/>
  <c r="BE132"/>
  <c r="BE146"/>
  <c r="BE149"/>
  <c r="BE164"/>
  <c r="BE170"/>
  <c r="BE177"/>
  <c r="BE179"/>
  <c r="BE181"/>
  <c r="BE182"/>
  <c r="E110"/>
  <c r="BE125"/>
  <c r="BE126"/>
  <c r="BE134"/>
  <c r="BE150"/>
  <c r="BE154"/>
  <c r="BE156"/>
  <c r="BE163"/>
  <c r="BE169"/>
  <c r="BE171"/>
  <c r="BE178"/>
  <c r="BE180"/>
  <c r="BE131"/>
  <c r="BE166"/>
  <c r="BE175"/>
  <c r="BE122"/>
  <c r="BE124"/>
  <c r="BE135"/>
  <c r="BE138"/>
  <c r="BE145"/>
  <c r="BE155"/>
  <c r="BE157"/>
  <c r="BE158"/>
  <c r="BE159"/>
  <c r="BE167"/>
  <c r="BE168"/>
  <c i="2" r="F92"/>
  <c r="J121"/>
  <c r="BE129"/>
  <c r="BE139"/>
  <c r="BE192"/>
  <c r="J89"/>
  <c r="BE133"/>
  <c r="BE142"/>
  <c r="BE141"/>
  <c r="BE160"/>
  <c r="BE167"/>
  <c r="BE176"/>
  <c r="BE179"/>
  <c r="BE185"/>
  <c r="BE196"/>
  <c r="BE197"/>
  <c r="BE198"/>
  <c r="BE200"/>
  <c r="BE202"/>
  <c r="BE203"/>
  <c r="BE206"/>
  <c r="BE215"/>
  <c r="BE225"/>
  <c r="BE234"/>
  <c r="BE250"/>
  <c r="BE251"/>
  <c r="BE253"/>
  <c r="F91"/>
  <c r="BE212"/>
  <c r="BE222"/>
  <c r="BE224"/>
  <c r="BE230"/>
  <c r="BE232"/>
  <c r="BE241"/>
  <c r="BE242"/>
  <c r="BE244"/>
  <c r="BE245"/>
  <c r="BE259"/>
  <c r="BE260"/>
  <c r="J92"/>
  <c r="BE148"/>
  <c r="BE157"/>
  <c r="BE159"/>
  <c r="BE162"/>
  <c r="BE186"/>
  <c r="BE190"/>
  <c r="BE223"/>
  <c r="BE233"/>
  <c r="BE236"/>
  <c r="BE254"/>
  <c r="BE262"/>
  <c r="BE263"/>
  <c r="BE145"/>
  <c r="BE151"/>
  <c r="BE169"/>
  <c r="BE173"/>
  <c r="BE184"/>
  <c r="BE187"/>
  <c r="BE194"/>
  <c r="BE207"/>
  <c r="BE210"/>
  <c r="BE219"/>
  <c r="BE228"/>
  <c r="BE240"/>
  <c r="BE131"/>
  <c r="BE155"/>
  <c r="BE166"/>
  <c r="BE168"/>
  <c r="BE172"/>
  <c r="BE174"/>
  <c r="BE193"/>
  <c r="BE209"/>
  <c r="BE211"/>
  <c r="BE220"/>
  <c r="BE243"/>
  <c r="BE135"/>
  <c r="BE138"/>
  <c r="BE144"/>
  <c r="BE152"/>
  <c r="BE156"/>
  <c r="BE158"/>
  <c r="BE177"/>
  <c r="BE180"/>
  <c r="BE204"/>
  <c r="E115"/>
  <c r="BE130"/>
  <c r="BE134"/>
  <c r="BE137"/>
  <c r="BE147"/>
  <c r="BE163"/>
  <c r="BE164"/>
  <c r="BE178"/>
  <c r="BE181"/>
  <c r="BE182"/>
  <c r="BE199"/>
  <c r="BE208"/>
  <c r="BE213"/>
  <c r="BE216"/>
  <c r="BE217"/>
  <c r="BE221"/>
  <c r="BE231"/>
  <c r="BE237"/>
  <c r="BE261"/>
  <c r="BE132"/>
  <c r="BE140"/>
  <c r="BE146"/>
  <c r="BE150"/>
  <c r="BE153"/>
  <c r="BE170"/>
  <c r="BE175"/>
  <c r="BE183"/>
  <c r="BE189"/>
  <c r="BE201"/>
  <c r="BE205"/>
  <c r="BE226"/>
  <c r="BE229"/>
  <c r="BE252"/>
  <c r="BE255"/>
  <c r="BE128"/>
  <c r="BE136"/>
  <c r="BE154"/>
  <c r="BE161"/>
  <c r="BE165"/>
  <c r="BE191"/>
  <c r="BE214"/>
  <c r="BE227"/>
  <c r="BE247"/>
  <c r="BE149"/>
  <c r="BE188"/>
  <c r="BE238"/>
  <c r="BE239"/>
  <c r="BE246"/>
  <c r="BE249"/>
  <c r="BE257"/>
  <c r="BE258"/>
  <c i="3" r="F37"/>
  <c i="1" r="BD96"/>
  <c i="4" r="J34"/>
  <c i="1" r="AW97"/>
  <c i="2" r="F34"/>
  <c i="1" r="BA95"/>
  <c i="4" r="F34"/>
  <c i="1" r="BA97"/>
  <c i="3" r="J30"/>
  <c i="4" r="F35"/>
  <c i="1" r="BB97"/>
  <c i="2" r="F37"/>
  <c i="1" r="BD95"/>
  <c i="3" r="F35"/>
  <c i="1" r="BB96"/>
  <c i="4" r="F37"/>
  <c i="1" r="BD97"/>
  <c i="3" r="F34"/>
  <c i="1" r="BA96"/>
  <c i="4" r="F36"/>
  <c i="1" r="BC97"/>
  <c i="3" r="F36"/>
  <c i="1" r="BC96"/>
  <c i="2" r="F35"/>
  <c i="1" r="BB95"/>
  <c i="3" r="J34"/>
  <c i="1" r="AW96"/>
  <c i="2" r="F36"/>
  <c i="1" r="BC95"/>
  <c i="2" r="J34"/>
  <c i="1" r="AW95"/>
  <c i="2" l="1" r="T126"/>
  <c r="T125"/>
  <c i="3" r="T120"/>
  <c r="P120"/>
  <c i="1" r="AU96"/>
  <c i="4" r="P120"/>
  <c i="1" r="AU97"/>
  <c i="4" r="T120"/>
  <c i="2" r="R126"/>
  <c r="R125"/>
  <c r="P126"/>
  <c r="P125"/>
  <c i="1" r="AU95"/>
  <c i="4" r="J121"/>
  <c r="J97"/>
  <c i="1" r="AG96"/>
  <c i="3" r="J96"/>
  <c i="2" r="BK125"/>
  <c r="J125"/>
  <c i="4" r="J30"/>
  <c i="1" r="AG97"/>
  <c i="2" r="F33"/>
  <c i="1" r="AZ95"/>
  <c i="2" r="J33"/>
  <c i="1" r="AV95"/>
  <c r="AT95"/>
  <c i="3" r="J33"/>
  <c i="1" r="AV96"/>
  <c r="AT96"/>
  <c r="AN96"/>
  <c i="2" r="J30"/>
  <c i="1" r="AG95"/>
  <c i="3" r="F33"/>
  <c i="1" r="AZ96"/>
  <c i="4" r="F33"/>
  <c i="1" r="AZ97"/>
  <c r="BA94"/>
  <c r="W30"/>
  <c i="4" r="J33"/>
  <c i="1" r="AV97"/>
  <c r="AT97"/>
  <c r="AN97"/>
  <c r="BC94"/>
  <c r="W32"/>
  <c r="BB94"/>
  <c r="AX94"/>
  <c r="BD94"/>
  <c r="W33"/>
  <c i="4" l="1" r="J39"/>
  <c i="1" r="AN95"/>
  <c i="2" r="J96"/>
  <c i="3" r="J39"/>
  <c i="2" r="J39"/>
  <c i="1" r="AG94"/>
  <c r="AK26"/>
  <c r="AU94"/>
  <c r="AZ94"/>
  <c r="W29"/>
  <c r="AW94"/>
  <c r="AK30"/>
  <c r="AY94"/>
  <c r="W31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<sst xmlns="http://schemas.openxmlformats.org/spreadsheetml/2006/main">
  <si>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</si>
  <si>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</si>
  <si>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</si>
  <si>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</si>
  <si>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{7dcb884a-1770-45c8-874e-71e312b0b4ac}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</si>
  <si>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</si>
  <si>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</si>
  <si>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</si>
  <si>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</si>
  <si>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</si>
  <si>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</si>
  <si>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</si>
  <si>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</si>
  <si>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DUSP_SO02_D255_EPS</t>
  </si>
  <si>
    <t>Stavba:</t>
  </si>
  <si>
    <t>Novostavba</t>
  </si>
  <si>
    <t>KSO:</t>
  </si>
  <si>
    <t>CC-CZ:</t>
  </si>
  <si>
    <t>Místo:</t>
  </si>
  <si>
    <t xml:space="preserve"> </t>
  </si>
  <si>
    <t>Datum:</t>
  </si>
  <si>
    <t>27. 11. 2022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</si>
  <si>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</si>
  <si>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</si>
  <si>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</si>
  <si>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</si>
  <si>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</si>
  <si>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</si>
  <si>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</si>
  <si>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</si>
  <si>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</si>
  <si>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</si>
  <si>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</si>
  <si>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</si>
  <si>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</si>
  <si>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</si>
  <si>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</si>
  <si>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</si>
  <si>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</si>
  <si>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</si>
  <si>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</si>
  <si>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</si>
  <si>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</si>
  <si>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</si>
  <si>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</si>
  <si>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</si>
  <si>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</si>
  <si>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</si>
  <si>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</si>
  <si>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</si>
  <si>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</si>
  <si>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</si>
  <si>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</si>
  <si>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</si>
  <si>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</si>
  <si>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</si>
  <si>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</si>
  <si>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</si>
  <si>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</si>
  <si>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</si>
  <si>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</si>
  <si>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</si>
  <si>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</si>
  <si>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</si>
  <si>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</si>
  <si>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</si>
  <si>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</si>
  <si>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</si>
  <si>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</si>
  <si>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</si>
  <si>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</si>
  <si>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</si>
  <si>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</si>
  <si>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</si>
  <si>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</si>
  <si>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</si>
  <si>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EPS - Elektrická požární signalizace</t>
  </si>
  <si>
    <t>STA</t>
  </si>
  <si>
    <t>1</t>
  </si>
  <si>
    <t>{fbbe95f5-5fe7-4ff5-84a2-f17356d94292}</t>
  </si>
  <si>
    <t>2</t>
  </si>
  <si>
    <t>002</t>
  </si>
  <si>
    <t>ERO - Evakuační rozhlas</t>
  </si>
  <si>
    <t>{c979b01e-8cf3-4ad7-8181-985a85494639}</t>
  </si>
  <si>
    <t>003</t>
  </si>
  <si>
    <t>ostatní</t>
  </si>
  <si>
    <t>{514ba393-4dc0-42a9-a1ae-b3f0fdca777b}</t>
  </si>
  <si>
    <t>KRYCÍ LIST SOUPISU PRACÍ</t>
  </si>
  <si>
    <t>Objekt:</t>
  </si>
  <si>
    <t>001 - EPS - Elektrická požární signalizace</t>
  </si>
  <si>
    <t>REKAPITULACE ČLENĚNÍ SOUPISU PRACÍ</t>
  </si>
  <si>
    <t>Kód dílu - Popis</t>
  </si>
  <si>
    <t>Cena celkem [CZK]</t>
  </si>
  <si>
    <t>Náklady ze soupisu prací</t>
  </si>
  <si>
    <t>-1</t>
  </si>
  <si>
    <t>D01 - technologie - dodávka</t>
  </si>
  <si>
    <t xml:space="preserve">    D01.1 - ústředna</t>
  </si>
  <si>
    <t xml:space="preserve">    D01.2 - hlásiče</t>
  </si>
  <si>
    <t xml:space="preserve">    D01.3 - Ostatní</t>
  </si>
  <si>
    <t>D02 - technologie - montáž</t>
  </si>
  <si>
    <t>D03 - kabeláž, instalační materiál - dodávka a montáž</t>
  </si>
  <si>
    <t>D04 - grafická nadstavba</t>
  </si>
  <si>
    <t>D05 - zařízení dálkového přenosu</t>
  </si>
  <si>
    <t>D06 -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</si>
  <si>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</si>
  <si>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</si>
  <si>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</si>
  <si>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</si>
  <si>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</si>
  <si>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</si>
  <si>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</si>
  <si>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</si>
  <si>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</si>
  <si>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</si>
  <si>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</si>
  <si>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</si>
  <si>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</si>
  <si>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D01</t>
  </si>
  <si>
    <t>technologie - dodávka</t>
  </si>
  <si>
    <t>ROZPOCET</t>
  </si>
  <si>
    <t>D01.1</t>
  </si>
  <si>
    <t>ústředna</t>
  </si>
  <si>
    <t>3</t>
  </si>
  <si>
    <t>M</t>
  </si>
  <si>
    <t>ADI.0067412.URS</t>
  </si>
  <si>
    <t>Ústředna FlexES Control FX18, 18 pozic</t>
  </si>
  <si>
    <t>kus</t>
  </si>
  <si>
    <t>8</t>
  </si>
  <si>
    <t>4</t>
  </si>
  <si>
    <t>-1144185835</t>
  </si>
  <si>
    <t>ADI.0067413.URS</t>
  </si>
  <si>
    <t>Ovládací panel 5,7" 1/4 VGA</t>
  </si>
  <si>
    <t>1588686408</t>
  </si>
  <si>
    <t>ADI.0067415.URS</t>
  </si>
  <si>
    <t>Neutrální čelní panel FX</t>
  </si>
  <si>
    <t>1957625085</t>
  </si>
  <si>
    <t>ADI.0067422.URS</t>
  </si>
  <si>
    <t>Dotykový externí ovl. panel, na povrch</t>
  </si>
  <si>
    <t>843387914</t>
  </si>
  <si>
    <t>5</t>
  </si>
  <si>
    <t>ADI.0067423.URS</t>
  </si>
  <si>
    <t>Dotykový externí ovl. panel, zápustný</t>
  </si>
  <si>
    <t>-484812399</t>
  </si>
  <si>
    <t>6</t>
  </si>
  <si>
    <t>ADI.0067424.URS</t>
  </si>
  <si>
    <t>Sada pro FX808461.10 pro duté stěny</t>
  </si>
  <si>
    <t>-1200014912</t>
  </si>
  <si>
    <t>7</t>
  </si>
  <si>
    <t>ADI.0067429.URS</t>
  </si>
  <si>
    <t>Rozšiřovací skříň pro akku 2 x 12V/24Ah</t>
  </si>
  <si>
    <t>75407598</t>
  </si>
  <si>
    <t>ADI.0067430.URS</t>
  </si>
  <si>
    <t>Sada pro připojení až 3 napájecích zdrojů</t>
  </si>
  <si>
    <t>865247177</t>
  </si>
  <si>
    <t>9</t>
  </si>
  <si>
    <t>ADI.0067432.URS</t>
  </si>
  <si>
    <t>Kaskádovatelný napájecí zdroj 24V/24Ah</t>
  </si>
  <si>
    <t>-460977140</t>
  </si>
  <si>
    <t>10</t>
  </si>
  <si>
    <t>ADI.0067015.URS</t>
  </si>
  <si>
    <t>Akumulátor 12 V DC / 24 Ah</t>
  </si>
  <si>
    <t>1807905320</t>
  </si>
  <si>
    <t>11</t>
  </si>
  <si>
    <t>ADI.0067433.URS</t>
  </si>
  <si>
    <t>Kabel pro kaskadovaní napájecích zdrojů</t>
  </si>
  <si>
    <t>1343205640</t>
  </si>
  <si>
    <t>12</t>
  </si>
  <si>
    <t>ADI.0067434.URS</t>
  </si>
  <si>
    <t>Deska č. 1 se 4 pozicemi pro MM</t>
  </si>
  <si>
    <t>1700706374</t>
  </si>
  <si>
    <t>13</t>
  </si>
  <si>
    <t>ADI.0067435.URS</t>
  </si>
  <si>
    <t>Deska č. 2 se 4 pozicemi pro MM</t>
  </si>
  <si>
    <t>-1246848701</t>
  </si>
  <si>
    <t>14</t>
  </si>
  <si>
    <t>ADI.0067451.URS</t>
  </si>
  <si>
    <t>Mikromodul esserbus/esserbus-Plus GT</t>
  </si>
  <si>
    <t>-561215672</t>
  </si>
  <si>
    <t>ADI.0067452.URS</t>
  </si>
  <si>
    <t>Mikromodul essernet 62,5 kBd</t>
  </si>
  <si>
    <t>2131276421</t>
  </si>
  <si>
    <t>D01.2</t>
  </si>
  <si>
    <t>hlásiče</t>
  </si>
  <si>
    <t>16</t>
  </si>
  <si>
    <t>ADI.0067038.URS</t>
  </si>
  <si>
    <t>Opticko-kouřový hlásič IQ8Quad</t>
  </si>
  <si>
    <t>-727241239</t>
  </si>
  <si>
    <t>17</t>
  </si>
  <si>
    <t>ADI.0067043.URS</t>
  </si>
  <si>
    <t>O2T - multisenzorový hlásič IQ8Quad</t>
  </si>
  <si>
    <t>-222118669</t>
  </si>
  <si>
    <t>18</t>
  </si>
  <si>
    <t>ADI.0067063.URS</t>
  </si>
  <si>
    <t>Patice pro hlásiče IQ8Quad</t>
  </si>
  <si>
    <t>-1330205753</t>
  </si>
  <si>
    <t>19</t>
  </si>
  <si>
    <t>ADI.0067065.URS</t>
  </si>
  <si>
    <t>Kryt hlásiče IQ8Quad, 50ks</t>
  </si>
  <si>
    <t>-978140771</t>
  </si>
  <si>
    <t>20</t>
  </si>
  <si>
    <t>ADI.0067066.URS</t>
  </si>
  <si>
    <t>Kryt patice IQ8Quad, 50 ks</t>
  </si>
  <si>
    <t>-165105633</t>
  </si>
  <si>
    <t>ADI.0067070.URS</t>
  </si>
  <si>
    <t>Držák popisných štítků, bal.10 ks</t>
  </si>
  <si>
    <t>829139345</t>
  </si>
  <si>
    <t>22</t>
  </si>
  <si>
    <t>ADI.0067104.URS</t>
  </si>
  <si>
    <t>Skříň tlačítkového hlásiče IQ8 červená</t>
  </si>
  <si>
    <t>395630382</t>
  </si>
  <si>
    <t>23</t>
  </si>
  <si>
    <t>ADI.0067112.URS</t>
  </si>
  <si>
    <t>Elektronika tlačítka IQ8 s oddělovačem</t>
  </si>
  <si>
    <t>844572656</t>
  </si>
  <si>
    <t>24</t>
  </si>
  <si>
    <t>ADI.0067107.URS</t>
  </si>
  <si>
    <t>Skříň tlačítkového hlásiče IQ8 oranžová</t>
  </si>
  <si>
    <t>691004401</t>
  </si>
  <si>
    <t>25</t>
  </si>
  <si>
    <t>-1059128216</t>
  </si>
  <si>
    <t>26</t>
  </si>
  <si>
    <t>ADI.0067199.URS</t>
  </si>
  <si>
    <t>Detekční teplotní kabel, 68°C</t>
  </si>
  <si>
    <t>1016459920</t>
  </si>
  <si>
    <t>27</t>
  </si>
  <si>
    <t>ADI.0067232.URS</t>
  </si>
  <si>
    <t>TITANUS Pro Sens 2, EB bez modulu</t>
  </si>
  <si>
    <t>-1811530437</t>
  </si>
  <si>
    <t>28</t>
  </si>
  <si>
    <t>ADI.0067237.URS</t>
  </si>
  <si>
    <t>Detekční modul 0,10%/m, DM-TP-10L</t>
  </si>
  <si>
    <t>-1373139589</t>
  </si>
  <si>
    <t>29</t>
  </si>
  <si>
    <t>ADI.0067248.URS</t>
  </si>
  <si>
    <t>Filtr pro TITANUS EB RAL 7035</t>
  </si>
  <si>
    <t>1097888866</t>
  </si>
  <si>
    <t>30</t>
  </si>
  <si>
    <t>ADI.0067249.URS</t>
  </si>
  <si>
    <t>Náhradní filtr pro 801544.10</t>
  </si>
  <si>
    <t>-483975632</t>
  </si>
  <si>
    <t>31</t>
  </si>
  <si>
    <t>ADI.0067252.URS</t>
  </si>
  <si>
    <t>Trubka (ABS), délka 3m, 25 mm,bal. 10ks</t>
  </si>
  <si>
    <t>2070152709</t>
  </si>
  <si>
    <t>32</t>
  </si>
  <si>
    <t>ADI.0067253.URS</t>
  </si>
  <si>
    <t>90° oblouk (ABS) 25 mm, balení 10ks</t>
  </si>
  <si>
    <t>187389812</t>
  </si>
  <si>
    <t>33</t>
  </si>
  <si>
    <t>ADI.0067257.URS</t>
  </si>
  <si>
    <t>Spojka (ABS) 25 mm, balení 10ks</t>
  </si>
  <si>
    <t>-55217194</t>
  </si>
  <si>
    <t>34</t>
  </si>
  <si>
    <t>ADI.0067259.URS</t>
  </si>
  <si>
    <t>Třícestný ventil (ABS)</t>
  </si>
  <si>
    <t>305756133</t>
  </si>
  <si>
    <t>35</t>
  </si>
  <si>
    <t>ADI.0067264.URS</t>
  </si>
  <si>
    <t xml:space="preserve">Koncový ventil  pro čištění potrubí</t>
  </si>
  <si>
    <t>1176673170</t>
  </si>
  <si>
    <t>36</t>
  </si>
  <si>
    <t>ADI.0067265.URS</t>
  </si>
  <si>
    <t>Příchytky pro trubici 25 mm, balení 100ks</t>
  </si>
  <si>
    <t>-1594428095</t>
  </si>
  <si>
    <t>37</t>
  </si>
  <si>
    <t>ADI.0067276.URS</t>
  </si>
  <si>
    <t>Redukční samolepka 2,0 mm, balení 10ks</t>
  </si>
  <si>
    <t>1732662107</t>
  </si>
  <si>
    <t>38</t>
  </si>
  <si>
    <t>ADI.0067277.URS</t>
  </si>
  <si>
    <t>Redukce otvoru pro mrazáky 2,0 mm, bal. 10ks</t>
  </si>
  <si>
    <t>428164388</t>
  </si>
  <si>
    <t>39</t>
  </si>
  <si>
    <t>ADI.0067310.URS</t>
  </si>
  <si>
    <t>Pojistná páska pro redukční samolepky</t>
  </si>
  <si>
    <t>986105425</t>
  </si>
  <si>
    <t>40</t>
  </si>
  <si>
    <t>ADI.0067312.URS</t>
  </si>
  <si>
    <t>Lepidlo na PVC, 0,5 kg</t>
  </si>
  <si>
    <t>-136800079</t>
  </si>
  <si>
    <t>41</t>
  </si>
  <si>
    <t>ADI.0067313.URS</t>
  </si>
  <si>
    <t>Čistič PVC trubek a tvarovek, 1l</t>
  </si>
  <si>
    <t>683596851</t>
  </si>
  <si>
    <t>42</t>
  </si>
  <si>
    <t>ADI.0067311.URS</t>
  </si>
  <si>
    <t>Nůžky na dělení ABS a PVC trubek</t>
  </si>
  <si>
    <t>952254960</t>
  </si>
  <si>
    <t>D01.3</t>
  </si>
  <si>
    <t>Ostatní</t>
  </si>
  <si>
    <t>43</t>
  </si>
  <si>
    <t>ADI.0067162.URS</t>
  </si>
  <si>
    <t>Esserbus® koppler Alarmový (4/2)</t>
  </si>
  <si>
    <t>-1394213861</t>
  </si>
  <si>
    <t>44</t>
  </si>
  <si>
    <t>ADI.0067399.URS</t>
  </si>
  <si>
    <t>Skříň pro koppler na omítku bílá</t>
  </si>
  <si>
    <t>-1257281682</t>
  </si>
  <si>
    <t>45</t>
  </si>
  <si>
    <t>ADI.0067168.URS</t>
  </si>
  <si>
    <t>Esserbus® koppler 12 relé</t>
  </si>
  <si>
    <t>812967621</t>
  </si>
  <si>
    <t>46</t>
  </si>
  <si>
    <t>-1679643800</t>
  </si>
  <si>
    <t>47</t>
  </si>
  <si>
    <t>ADI.0067027.URS</t>
  </si>
  <si>
    <t>Mikromodul essernet 62,5 kB</t>
  </si>
  <si>
    <t>-462986588</t>
  </si>
  <si>
    <t>48</t>
  </si>
  <si>
    <t>ADI.0067035.URS</t>
  </si>
  <si>
    <t>SEI2 sériové essernet rozhraní obousměr</t>
  </si>
  <si>
    <t>-794367601</t>
  </si>
  <si>
    <t>49</t>
  </si>
  <si>
    <t>ADI.0067002.URS</t>
  </si>
  <si>
    <t>Síťový zdroj 24VDC/5A, 28 Ah EN 54-4/A2</t>
  </si>
  <si>
    <t>-410561207</t>
  </si>
  <si>
    <t>50</t>
  </si>
  <si>
    <t>2137858333</t>
  </si>
  <si>
    <t>51</t>
  </si>
  <si>
    <t>ADI.0067385.URS</t>
  </si>
  <si>
    <t>Přepěťová ochrana, essernet a RS485</t>
  </si>
  <si>
    <t>-999792981</t>
  </si>
  <si>
    <t>52</t>
  </si>
  <si>
    <t>ADI.0067406.URS</t>
  </si>
  <si>
    <t>DDE Server C4 Esser VA D1</t>
  </si>
  <si>
    <t>432762828</t>
  </si>
  <si>
    <t>53</t>
  </si>
  <si>
    <t>ADI.0067403.URS</t>
  </si>
  <si>
    <t>Management Software C4 Esser SW-C4EOEM</t>
  </si>
  <si>
    <t>1223733085</t>
  </si>
  <si>
    <t>54</t>
  </si>
  <si>
    <t>ADI.0067404.URS</t>
  </si>
  <si>
    <t>DDE Server C4 Esser EPS MM</t>
  </si>
  <si>
    <t>1699670846</t>
  </si>
  <si>
    <t>55</t>
  </si>
  <si>
    <t>ADI.0067405.URS</t>
  </si>
  <si>
    <t>DDE Server C4 Esser EPS SEI</t>
  </si>
  <si>
    <t>-489945453</t>
  </si>
  <si>
    <t>56</t>
  </si>
  <si>
    <t>FX808382.CZ</t>
  </si>
  <si>
    <t>OPPO, FBF2003-EDP, RS485, CZ</t>
  </si>
  <si>
    <t>-1079923880</t>
  </si>
  <si>
    <t>57</t>
  </si>
  <si>
    <t>CWSO-WW-S1</t>
  </si>
  <si>
    <t>Siréna - bílá nízké proveden</t>
  </si>
  <si>
    <t>2117016328</t>
  </si>
  <si>
    <t>58</t>
  </si>
  <si>
    <t>CWST-RR-S5</t>
  </si>
  <si>
    <t>Maják červeno-červený, tř. W</t>
  </si>
  <si>
    <t>877822672</t>
  </si>
  <si>
    <t>59</t>
  </si>
  <si>
    <t>CWW</t>
  </si>
  <si>
    <t>Hluboká patice červená IP65</t>
  </si>
  <si>
    <t>1250601905</t>
  </si>
  <si>
    <t>60</t>
  </si>
  <si>
    <t>PS188</t>
  </si>
  <si>
    <t>O-kroužek pro hlubokou patici</t>
  </si>
  <si>
    <t>1232665111</t>
  </si>
  <si>
    <t>61</t>
  </si>
  <si>
    <t>PS189</t>
  </si>
  <si>
    <t>Těsnění pro hlubokou patici</t>
  </si>
  <si>
    <t>-233841612</t>
  </si>
  <si>
    <t>62</t>
  </si>
  <si>
    <t>SC076</t>
  </si>
  <si>
    <t>Zemnící pásek</t>
  </si>
  <si>
    <t>-2101309508</t>
  </si>
  <si>
    <t>63</t>
  </si>
  <si>
    <t>EPS.001R</t>
  </si>
  <si>
    <t>KTPO v nerezovém provedení s dvířky FAB, SD-04, s výhřevem, včetně zámku a montážního příslušenství</t>
  </si>
  <si>
    <t>1529407732</t>
  </si>
  <si>
    <t>64</t>
  </si>
  <si>
    <t>EPS.002R</t>
  </si>
  <si>
    <t>Rozvaděč pro vyhřívání klíčového trezoru včetně transformátoru</t>
  </si>
  <si>
    <t>509933460</t>
  </si>
  <si>
    <t>65</t>
  </si>
  <si>
    <t>830.002</t>
  </si>
  <si>
    <t>Provozní kniha EPS</t>
  </si>
  <si>
    <t>402546569</t>
  </si>
  <si>
    <t>D02</t>
  </si>
  <si>
    <t>technologie - montáž</t>
  </si>
  <si>
    <t>66</t>
  </si>
  <si>
    <t>K</t>
  </si>
  <si>
    <t>742210003</t>
  </si>
  <si>
    <t>Montáž ústředny EPS čtyř nebo vícekruhové bez čelního panelu</t>
  </si>
  <si>
    <t>-195909351</t>
  </si>
  <si>
    <t>67</t>
  </si>
  <si>
    <t>742210005</t>
  </si>
  <si>
    <t>Montáž čelního panelu do ústředny EPS</t>
  </si>
  <si>
    <t>-2006652179</t>
  </si>
  <si>
    <t>68</t>
  </si>
  <si>
    <t>742210401</t>
  </si>
  <si>
    <t>Programování základních parametrů ústředny EPS</t>
  </si>
  <si>
    <t>864617765</t>
  </si>
  <si>
    <t>69</t>
  </si>
  <si>
    <t>742210503</t>
  </si>
  <si>
    <t>Provedení koordinační funkční zkoušky EPS</t>
  </si>
  <si>
    <t>-1748743000</t>
  </si>
  <si>
    <t>70</t>
  </si>
  <si>
    <t>742210041</t>
  </si>
  <si>
    <t>Montáž akumulátoru 2x12 V pro ústřednu EPS</t>
  </si>
  <si>
    <t>-1551713570</t>
  </si>
  <si>
    <t>71</t>
  </si>
  <si>
    <t>742210006</t>
  </si>
  <si>
    <t>Montáž rozšiřující karty do ústředny EPS</t>
  </si>
  <si>
    <t>314211593</t>
  </si>
  <si>
    <t>72</t>
  </si>
  <si>
    <t>742210121</t>
  </si>
  <si>
    <t>Montáž hlásiče automatického bodového</t>
  </si>
  <si>
    <t>-2113261496</t>
  </si>
  <si>
    <t>73</t>
  </si>
  <si>
    <t>742210131</t>
  </si>
  <si>
    <t>Montáž soklu hlásiče nebo patice</t>
  </si>
  <si>
    <t>-27957384</t>
  </si>
  <si>
    <t>74</t>
  </si>
  <si>
    <t>742210151</t>
  </si>
  <si>
    <t>Montáž tlačítkového hlásiče se sklíčkem</t>
  </si>
  <si>
    <t>1591318366</t>
  </si>
  <si>
    <t>75</t>
  </si>
  <si>
    <t>742210521</t>
  </si>
  <si>
    <t>Výchozí revize systému EPS na jeden detektor</t>
  </si>
  <si>
    <t>378879261</t>
  </si>
  <si>
    <t>76</t>
  </si>
  <si>
    <t>742210421</t>
  </si>
  <si>
    <t>Programování a oživení systému na jeden detektor EPS</t>
  </si>
  <si>
    <t>590108408</t>
  </si>
  <si>
    <t>77</t>
  </si>
  <si>
    <t>742210251</t>
  </si>
  <si>
    <t>Připojení kontaktu ovládaného nebo monitorovaného</t>
  </si>
  <si>
    <t>760404097</t>
  </si>
  <si>
    <t>78</t>
  </si>
  <si>
    <t>742210031</t>
  </si>
  <si>
    <t>Montáž napájecího zdroje pro ústřednu EPS dle EN54-4</t>
  </si>
  <si>
    <t>-1722174321</t>
  </si>
  <si>
    <t>79</t>
  </si>
  <si>
    <t>-2143542304</t>
  </si>
  <si>
    <t>80</t>
  </si>
  <si>
    <t>742210303</t>
  </si>
  <si>
    <t>Montáž vstupně výstupního reléového prvku 4 kontakty s krytem</t>
  </si>
  <si>
    <t>-667463766</t>
  </si>
  <si>
    <t>81</t>
  </si>
  <si>
    <t>742210305</t>
  </si>
  <si>
    <t>Montáž vstupně výstupního reléového prvku 5 a více kontaktů s krytem</t>
  </si>
  <si>
    <t>488649935</t>
  </si>
  <si>
    <t>82</t>
  </si>
  <si>
    <t>742210071</t>
  </si>
  <si>
    <t>Montáž ovládacícho tabla externího pro EPS</t>
  </si>
  <si>
    <t>-20134375</t>
  </si>
  <si>
    <t>83</t>
  </si>
  <si>
    <t>742210081</t>
  </si>
  <si>
    <t>Montáž integračního modulu do PC nadstavby</t>
  </si>
  <si>
    <t>-1548898977</t>
  </si>
  <si>
    <t>84</t>
  </si>
  <si>
    <t>742210501</t>
  </si>
  <si>
    <t>Provedení zkoušky TIČR pro EPS</t>
  </si>
  <si>
    <t>-1624259475</t>
  </si>
  <si>
    <t>85</t>
  </si>
  <si>
    <t>742210261</t>
  </si>
  <si>
    <t>Montáž sirény nebo majáku nebo signalizace</t>
  </si>
  <si>
    <t>1339284796</t>
  </si>
  <si>
    <t>86</t>
  </si>
  <si>
    <t>742210061</t>
  </si>
  <si>
    <t>Montáž ovládacího panelu požární ochrany</t>
  </si>
  <si>
    <t>608890450</t>
  </si>
  <si>
    <t>87</t>
  </si>
  <si>
    <t>742210111</t>
  </si>
  <si>
    <t>Montáž klíčového trezoru se zámkovou vložkou</t>
  </si>
  <si>
    <t>914566758</t>
  </si>
  <si>
    <t>D03</t>
  </si>
  <si>
    <t>kabeláž, instalační materiál - dodávka a montáž</t>
  </si>
  <si>
    <t>88</t>
  </si>
  <si>
    <t>34121144</t>
  </si>
  <si>
    <t>kabel sdělovací oheň retardující bezhalogenový stíněný laminovanou Al fólií s příložným CuSn drátem bez funkčnosti při požáru reakce na oheň B2cas1d1a1 jádro Cu plné 100V (SHKFH-R) 1x2x0,8mm2</t>
  </si>
  <si>
    <t>m</t>
  </si>
  <si>
    <t>1251956115</t>
  </si>
  <si>
    <t>89</t>
  </si>
  <si>
    <t>742121001</t>
  </si>
  <si>
    <t>Montáž kabelů sdělovacích pro vnitřní rozvody do 15 žil</t>
  </si>
  <si>
    <t>-1144112029</t>
  </si>
  <si>
    <t>90</t>
  </si>
  <si>
    <t>34121134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</si>
  <si>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</si>
  <si>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-2000113936</t>
  </si>
  <si>
    <t>91</t>
  </si>
  <si>
    <t>-1263672246</t>
  </si>
  <si>
    <t>92</t>
  </si>
  <si>
    <t>34121140</t>
  </si>
  <si>
    <t>kabel sdělovací oheň retardující bezhalogenový stíněný laminovanou Al fólií s příložným CuSn drátem s funkčností při požáru 180min a P90-R/PH120-R reakce na oheň B2cas1d1a1 jádro Cu plné 100V (SSKFH-V) 5x2x0,8mm2</t>
  </si>
  <si>
    <t>-991865385</t>
  </si>
  <si>
    <t>93</t>
  </si>
  <si>
    <t>-1819424778</t>
  </si>
  <si>
    <t>94</t>
  </si>
  <si>
    <t>34111524</t>
  </si>
  <si>
    <t>kabel silový oheň retardující bezhalogenový s funkčností při požáru 180min a P60-R reakce na oheň B2cas1d1a1 jádro Cu 0,6/1kV (1-CSKH-V) 2x1,5mm2</t>
  </si>
  <si>
    <t>-945352683</t>
  </si>
  <si>
    <t>95</t>
  </si>
  <si>
    <t>741120301</t>
  </si>
  <si>
    <t>Montáž vodič Cu izolovaný plný a laněný s PVC pláštěm žíla 0,55-16 mm2 pevně (např. CY, CHAH-V)</t>
  </si>
  <si>
    <t>-1819544051</t>
  </si>
  <si>
    <t>96</t>
  </si>
  <si>
    <t>34571072</t>
  </si>
  <si>
    <t>trubka elektroinstalační ohebná z PVC (EN) 2320</t>
  </si>
  <si>
    <t>-508204940</t>
  </si>
  <si>
    <t>97</t>
  </si>
  <si>
    <t>742110002</t>
  </si>
  <si>
    <t>Montáž trubek pro slaboproud plastových ohebných uložených pod omítku</t>
  </si>
  <si>
    <t>4353190</t>
  </si>
  <si>
    <t>98</t>
  </si>
  <si>
    <t>34571451</t>
  </si>
  <si>
    <t>krabice pod omítku PVC přístrojová kruhová D 70mm hluboká</t>
  </si>
  <si>
    <t>-446885217</t>
  </si>
  <si>
    <t>99</t>
  </si>
  <si>
    <t>741112001</t>
  </si>
  <si>
    <t>Montáž krabice zapuštěná plastová kruhová</t>
  </si>
  <si>
    <t>379649782</t>
  </si>
  <si>
    <t>100</t>
  </si>
  <si>
    <t>eps.3001</t>
  </si>
  <si>
    <t>příchytka kabelové trasy s funkční schopností při požáru E90, P90-R, PS90, rozměr 18-21 mm, včetně montážního materiálu</t>
  </si>
  <si>
    <t>1885578526</t>
  </si>
  <si>
    <t>101</t>
  </si>
  <si>
    <t>742111001</t>
  </si>
  <si>
    <t>Montáž příchytky pro kabely samostatné ohniodolné pro slaboproud</t>
  </si>
  <si>
    <t>-728027391</t>
  </si>
  <si>
    <t>102</t>
  </si>
  <si>
    <t>eps.3002</t>
  </si>
  <si>
    <t>příchytka kabelové trasy s funkční schopností při požáru E90, P90-R, PS90, rozměr 25-39 mm, včetně montážního materiálu</t>
  </si>
  <si>
    <t>-322694247</t>
  </si>
  <si>
    <t>103</t>
  </si>
  <si>
    <t>-1200050187</t>
  </si>
  <si>
    <t>D04</t>
  </si>
  <si>
    <t>grafická nadstavba</t>
  </si>
  <si>
    <t>104</t>
  </si>
  <si>
    <t>eps.5001</t>
  </si>
  <si>
    <t>software grafické nadstavby pro EPS, včteně licencí na 5 let, server i klient, včetně vypracování mapových podkladů</t>
  </si>
  <si>
    <t>ks</t>
  </si>
  <si>
    <t>-1699552893</t>
  </si>
  <si>
    <t>105</t>
  </si>
  <si>
    <t>eps.5002</t>
  </si>
  <si>
    <t>server grafické nadstavby minimální konfigurace: Intel Core i7 RAM 16GB, SSD 512GB, DVD, klávesnice, myš, včetně operačního systému</t>
  </si>
  <si>
    <t>-1791645370</t>
  </si>
  <si>
    <t>106</t>
  </si>
  <si>
    <t>eps.5003</t>
  </si>
  <si>
    <t>instalace serveru grafické nadstavby, včetně konfigurace</t>
  </si>
  <si>
    <t>-1884323029</t>
  </si>
  <si>
    <t>107</t>
  </si>
  <si>
    <t>742250011</t>
  </si>
  <si>
    <t>Montáž PC nadstavby grafického monitorovacího systému - implementace budovy</t>
  </si>
  <si>
    <t>641342475</t>
  </si>
  <si>
    <t>108</t>
  </si>
  <si>
    <t>742250021</t>
  </si>
  <si>
    <t>Montáž grafického monitorovacího systému vizualizace symbolu</t>
  </si>
  <si>
    <t>-94361819</t>
  </si>
  <si>
    <t>109</t>
  </si>
  <si>
    <t>eps.5004</t>
  </si>
  <si>
    <t>Pracovní stanice pro grafickou nadstavbu, minimální konfigurace: Intel Core i7 RAM 16GB, SSD 512GB, 2x digitální výstup pro monitor, klávesnice, myš, včetně operačního systému a všech potřebných potřebných licencí na 5 let</t>
  </si>
  <si>
    <t>-1813432604</t>
  </si>
  <si>
    <t>110</t>
  </si>
  <si>
    <t>eps.5005</t>
  </si>
  <si>
    <t>instalace pracovní stanice grafické nadstavby, včetně konfigurace</t>
  </si>
  <si>
    <t>1954890327</t>
  </si>
  <si>
    <t>111</t>
  </si>
  <si>
    <t>eps.5006</t>
  </si>
  <si>
    <t>LCD/LED monitor 27", QHD 2560x1440, 16:9, DisplayPort, HDMI, včetně stojánku nebo nástěnného držáku</t>
  </si>
  <si>
    <t>293062606</t>
  </si>
  <si>
    <t>112</t>
  </si>
  <si>
    <t>eps.5007</t>
  </si>
  <si>
    <t>montáž monitoru</t>
  </si>
  <si>
    <t>-933948304</t>
  </si>
  <si>
    <t>113</t>
  </si>
  <si>
    <t>ADI.0051014.URS</t>
  </si>
  <si>
    <t>On-line UPS 1/1fáze, 1000VA/900W, IEC zásuvky, Rack provedení</t>
  </si>
  <si>
    <t>-1693986660</t>
  </si>
  <si>
    <t>114</t>
  </si>
  <si>
    <t>ADI.0051010.URS</t>
  </si>
  <si>
    <t>On-line UPS 1/1fáze, 1000VA/900W, IEC zásuvky, Tower provedení</t>
  </si>
  <si>
    <t>-1364786925</t>
  </si>
  <si>
    <t>115</t>
  </si>
  <si>
    <t>742330011</t>
  </si>
  <si>
    <t>Montáž zařízení do rozvaděče (switch, UPS, DVR, server) bez nastavení</t>
  </si>
  <si>
    <t>1301751680</t>
  </si>
  <si>
    <t>D05</t>
  </si>
  <si>
    <t>zařízení dálkového přenosu</t>
  </si>
  <si>
    <t>116</t>
  </si>
  <si>
    <t>eps.4001</t>
  </si>
  <si>
    <t>koaxiální kabel XL RLH 1000</t>
  </si>
  <si>
    <t>-1259991521</t>
  </si>
  <si>
    <t>117</t>
  </si>
  <si>
    <t>1347134658</t>
  </si>
  <si>
    <t>118</t>
  </si>
  <si>
    <t>742110003</t>
  </si>
  <si>
    <t>Montáž trubek pro slaboproud plastových ohebných uložených volně na příchytky</t>
  </si>
  <si>
    <t>-761847674</t>
  </si>
  <si>
    <t>119</t>
  </si>
  <si>
    <t>1439916285</t>
  </si>
  <si>
    <t>120</t>
  </si>
  <si>
    <t>34571076</t>
  </si>
  <si>
    <t>trubka elektroinstalační ohebná z PVC (EN) 2350</t>
  </si>
  <si>
    <t>1193137686</t>
  </si>
  <si>
    <t>121</t>
  </si>
  <si>
    <t>eps.4002</t>
  </si>
  <si>
    <t>Zařízení dálkového přenosu na PCO, včetně projednání s provozovatelem PCO, zpracování dokumentace</t>
  </si>
  <si>
    <t>687898659</t>
  </si>
  <si>
    <t>122</t>
  </si>
  <si>
    <t>742210051</t>
  </si>
  <si>
    <t>Montáž zařízení dálkového přenosu s připojením a naprogramováním</t>
  </si>
  <si>
    <t>-68410426</t>
  </si>
  <si>
    <t>D06</t>
  </si>
  <si>
    <t>123</t>
  </si>
  <si>
    <t>7431012</t>
  </si>
  <si>
    <t>revizní ozvor pro automatický hlásič EPS v podhledu nebo v šachtě, komplet, dodávka a montáž</t>
  </si>
  <si>
    <t>-99987252</t>
  </si>
  <si>
    <t>124</t>
  </si>
  <si>
    <t>468081312</t>
  </si>
  <si>
    <t>Vybourání otvorů pro elektroinstalace ve zdivu cihelném pl do 0,0225 m2 tl přes 15 do 30 cm</t>
  </si>
  <si>
    <t>2126547460</t>
  </si>
  <si>
    <t>125</t>
  </si>
  <si>
    <t>468081315</t>
  </si>
  <si>
    <t>Vybourání otvorů pro elektroinstalace ve zdivu cihelném pl do 0,0225 m2 tl přes 60 do 75 cm</t>
  </si>
  <si>
    <t>844460535</t>
  </si>
  <si>
    <t>126</t>
  </si>
  <si>
    <t>741128002</t>
  </si>
  <si>
    <t>Ostatní práce při montáži vodičů a kabelů - označení dalším štítkem</t>
  </si>
  <si>
    <t>1053369573</t>
  </si>
  <si>
    <t>127</t>
  </si>
  <si>
    <t>998742102</t>
  </si>
  <si>
    <t>Přesun hmot tonážní pro slaboproud v objektech v do 12 m</t>
  </si>
  <si>
    <t>t</t>
  </si>
  <si>
    <t>1550722326</t>
  </si>
  <si>
    <t>128</t>
  </si>
  <si>
    <t>HZS4212</t>
  </si>
  <si>
    <t>Hodinová zúčtovací sazba revizní technik specialista</t>
  </si>
  <si>
    <t>hod</t>
  </si>
  <si>
    <t>512</t>
  </si>
  <si>
    <t>1219498340</t>
  </si>
  <si>
    <t>129</t>
  </si>
  <si>
    <t>HZS4232</t>
  </si>
  <si>
    <t>Hodinová zúčtovací sazba technik odborný</t>
  </si>
  <si>
    <t>822707969</t>
  </si>
  <si>
    <t>002 - ERO - Evakuační rozhlas</t>
  </si>
  <si>
    <t>D04 - ostatní - přesunout</t>
  </si>
  <si>
    <t>ADI.0067459.URS</t>
  </si>
  <si>
    <t>Dig. vystupni modul DOM4-24, EN 54-16</t>
  </si>
  <si>
    <t>-1562196941</t>
  </si>
  <si>
    <t>ADI.0067471.URS</t>
  </si>
  <si>
    <t>Vykon. zesil. 4XD500W, 100V, EN54</t>
  </si>
  <si>
    <t>929467520</t>
  </si>
  <si>
    <t>ADI.0067485.URS</t>
  </si>
  <si>
    <t>Ethernetova dotykova stanice hlasatele</t>
  </si>
  <si>
    <t>1359487226</t>
  </si>
  <si>
    <t>ADI.0067480.URS</t>
  </si>
  <si>
    <t>Dig. stan. hlas. DCSF7 EN54-16 pro hasice</t>
  </si>
  <si>
    <t>-778377882</t>
  </si>
  <si>
    <t>ADI.0067505.URS</t>
  </si>
  <si>
    <t>Contact Interface Module CIM</t>
  </si>
  <si>
    <t>1390858467</t>
  </si>
  <si>
    <t>ADI.0067506.URS</t>
  </si>
  <si>
    <t>Dohledovy ridici modul VCM EN54</t>
  </si>
  <si>
    <t>-681052850</t>
  </si>
  <si>
    <t>ADI.0067512.URS</t>
  </si>
  <si>
    <t>Nouzovy napaj. zdroj PSU 24V-4 net</t>
  </si>
  <si>
    <t>-464025473</t>
  </si>
  <si>
    <t>ADI.0067515.URS</t>
  </si>
  <si>
    <t>Akumulator 12V / 150 Ah pro PSU</t>
  </si>
  <si>
    <t>-766627880</t>
  </si>
  <si>
    <t>ADI.0067527.URS</t>
  </si>
  <si>
    <t>Adapter TWI-RS232 EN 54-16</t>
  </si>
  <si>
    <t>-1561375132</t>
  </si>
  <si>
    <t>r.1001</t>
  </si>
  <si>
    <t>propojovací kabeláž ústředny ERO (napájecí, signálová, výkonová, datová)</t>
  </si>
  <si>
    <t>kpl</t>
  </si>
  <si>
    <t>1919648732</t>
  </si>
  <si>
    <t>ADI.0067569.URS</t>
  </si>
  <si>
    <t>5" repro stropni EN54-24, 6W RMS</t>
  </si>
  <si>
    <t>2144319765</t>
  </si>
  <si>
    <t>ADI.0067589.URS</t>
  </si>
  <si>
    <t>Nast. repro. L-VWM06A EN EN54-24</t>
  </si>
  <si>
    <t>-761502960</t>
  </si>
  <si>
    <t>ADI.0067601.URS</t>
  </si>
  <si>
    <t xml:space="preserve">Zvuk.proj.  L-VJM20A EN EN54-24, 20W RMS</t>
  </si>
  <si>
    <t>-1832923428</t>
  </si>
  <si>
    <t>ADI.0067652.URS</t>
  </si>
  <si>
    <t>19"skrin s vyklop.ramem, 24U EN5</t>
  </si>
  <si>
    <t>1764150951</t>
  </si>
  <si>
    <t>ADI.0067653.URS</t>
  </si>
  <si>
    <t>Montazni sada 1 pro 19" skrin</t>
  </si>
  <si>
    <t>1572646619</t>
  </si>
  <si>
    <t>ADI.0067526.URS</t>
  </si>
  <si>
    <t>Konc. clen repr. linky EOL pro</t>
  </si>
  <si>
    <t>1033799569</t>
  </si>
  <si>
    <t>ADI.0067657.URS</t>
  </si>
  <si>
    <t>Zaslepovaci panel 4U pro 19" skr</t>
  </si>
  <si>
    <t>-1240488105</t>
  </si>
  <si>
    <t>ADI.0067654.URS</t>
  </si>
  <si>
    <t>Zaslepovaci panel 1U pro 19" skr</t>
  </si>
  <si>
    <t>-271186253</t>
  </si>
  <si>
    <t>ADI.0067660.URS</t>
  </si>
  <si>
    <t>Ventilacni panel 1HU s logem HONEYWELL</t>
  </si>
  <si>
    <t>1332885585</t>
  </si>
  <si>
    <t>742330002</t>
  </si>
  <si>
    <t>Montáž rozvaděče stojanového</t>
  </si>
  <si>
    <t>1915029986</t>
  </si>
  <si>
    <t>742410001</t>
  </si>
  <si>
    <t>Montáž systémového zesilovače rozhlasu</t>
  </si>
  <si>
    <t>-706531759</t>
  </si>
  <si>
    <t>742410011</t>
  </si>
  <si>
    <t>Montáž vstupního modulu rozhlasové ústředny</t>
  </si>
  <si>
    <t>-250483634</t>
  </si>
  <si>
    <t>742410021</t>
  </si>
  <si>
    <t>Montáž manageru napájení a nabíječi akumulátorů rozhlasu</t>
  </si>
  <si>
    <t>-621394590</t>
  </si>
  <si>
    <t>742410031</t>
  </si>
  <si>
    <t>Montáž koncového modulu - detekce zraku a rozpojení rozhlasu</t>
  </si>
  <si>
    <t>-1685107298</t>
  </si>
  <si>
    <t>742410041</t>
  </si>
  <si>
    <t>Montáž adaptéru pro zesilovače rozhlasu</t>
  </si>
  <si>
    <t>1878414146</t>
  </si>
  <si>
    <t>742410051</t>
  </si>
  <si>
    <t>Montáž MP3 přehrávače spotů, znělek a hlášení rozhlasu</t>
  </si>
  <si>
    <t>-1103584274</t>
  </si>
  <si>
    <t>742410071</t>
  </si>
  <si>
    <t>Montáž evakuační svorkovnice rozhlasu</t>
  </si>
  <si>
    <t>1591386089</t>
  </si>
  <si>
    <t>742410081</t>
  </si>
  <si>
    <t>Montáž desky dohledu nad linkami rozhlasu</t>
  </si>
  <si>
    <t>-1273037246</t>
  </si>
  <si>
    <t>742410101</t>
  </si>
  <si>
    <t>Montáž dálkové stanice hlasatele rozhlasu</t>
  </si>
  <si>
    <t>-470331903</t>
  </si>
  <si>
    <t>742410111</t>
  </si>
  <si>
    <t>Montáž klávesnice hlasatele rozhlasu</t>
  </si>
  <si>
    <t>-298794045</t>
  </si>
  <si>
    <t>742410131</t>
  </si>
  <si>
    <t>Montáž audio expanderu rozhlasu</t>
  </si>
  <si>
    <t>-315044837</t>
  </si>
  <si>
    <t>742410151</t>
  </si>
  <si>
    <t>Vytvoření jedné hlášky rozhlasu</t>
  </si>
  <si>
    <t>292424949</t>
  </si>
  <si>
    <t>742410201</t>
  </si>
  <si>
    <t>Oživení a nastavení ústředny rozhlasu, programování</t>
  </si>
  <si>
    <t>810214884</t>
  </si>
  <si>
    <t>742410061</t>
  </si>
  <si>
    <t>Montáž reproduktoru podhledového bez krytu rozhlasu</t>
  </si>
  <si>
    <t>-565913694</t>
  </si>
  <si>
    <t>742410063</t>
  </si>
  <si>
    <t>Montáž reproduktoru nástěnného rozhlasu</t>
  </si>
  <si>
    <t>1524638969</t>
  </si>
  <si>
    <t>742410064</t>
  </si>
  <si>
    <t>Montáž reproduktoru směrového rozhlasu</t>
  </si>
  <si>
    <t>1717634550</t>
  </si>
  <si>
    <t>742410301</t>
  </si>
  <si>
    <t>Měření impedance rozhlasové ústředny</t>
  </si>
  <si>
    <t>1485392321</t>
  </si>
  <si>
    <t>742410302</t>
  </si>
  <si>
    <t>Měření srozumitelnosti systému rozhlasu, jedno patro</t>
  </si>
  <si>
    <t>-112000018</t>
  </si>
  <si>
    <t>-1639063178</t>
  </si>
  <si>
    <t>922601839</t>
  </si>
  <si>
    <t>1137068185</t>
  </si>
  <si>
    <t>-1990590358</t>
  </si>
  <si>
    <t>-660520153</t>
  </si>
  <si>
    <t>-1526737897</t>
  </si>
  <si>
    <t>-872920923</t>
  </si>
  <si>
    <t>2137460928</t>
  </si>
  <si>
    <t>R.ADI.0036166.URS</t>
  </si>
  <si>
    <t>1626588044</t>
  </si>
  <si>
    <t>1181592098</t>
  </si>
  <si>
    <t>R.ADI.0036168.URS</t>
  </si>
  <si>
    <t>1712988962</t>
  </si>
  <si>
    <t>1931223171</t>
  </si>
  <si>
    <t>1000113976</t>
  </si>
  <si>
    <t>KRABICE PO S KRYTÍM IP 66</t>
  </si>
  <si>
    <t>-1950591405</t>
  </si>
  <si>
    <t>741112021</t>
  </si>
  <si>
    <t>Montáž krabice nástěnná plastová čtyřhranná do 100x100 mm</t>
  </si>
  <si>
    <t>1201913861</t>
  </si>
  <si>
    <t>ostatní - přesunout</t>
  </si>
  <si>
    <t>1238553145</t>
  </si>
  <si>
    <t>1259866739</t>
  </si>
  <si>
    <t>580619806</t>
  </si>
  <si>
    <t>-1967739110</t>
  </si>
  <si>
    <t>-2106946382</t>
  </si>
  <si>
    <t>-1652073205</t>
  </si>
  <si>
    <t>003 - ostatní</t>
  </si>
  <si>
    <t>D01 - ostatní</t>
  </si>
  <si>
    <t>D02 - trubkování v monolitické konstrukci – železobetonu</t>
  </si>
  <si>
    <t>D03 - koordinace, projektová dokumentace</t>
  </si>
  <si>
    <t>D04 - dodavatelská část</t>
  </si>
  <si>
    <t>468111121</t>
  </si>
  <si>
    <t>Frézování drážek pro vodiče ve stěnách z cihel včetně omítky do 3x3 cm</t>
  </si>
  <si>
    <t>46833352</t>
  </si>
  <si>
    <t>468111122</t>
  </si>
  <si>
    <t>Frézování drážek pro vodiče ve stěnách z cihel včetně omítky do 5x5 cm</t>
  </si>
  <si>
    <t>-2117609992</t>
  </si>
  <si>
    <t>468112121</t>
  </si>
  <si>
    <t>Frézování drážek pro vodiče ve stropech z cihel včetně omítky do 3x3 cm</t>
  </si>
  <si>
    <t>1664694671</t>
  </si>
  <si>
    <t>468113112</t>
  </si>
  <si>
    <t>Frézování drážek pro vodiče v podlahách z betonu do 5x5 cm</t>
  </si>
  <si>
    <t>-2064865747</t>
  </si>
  <si>
    <t>7491510070</t>
  </si>
  <si>
    <t>Protipožární a kabelové ucpávky Protipožární ucpávky a tmely prostupu kabelového pr.do 110 mm, do EI 90 min.</t>
  </si>
  <si>
    <t>-1337966587</t>
  </si>
  <si>
    <t>741910511</t>
  </si>
  <si>
    <t>Montáž se zhotovením konstrukce pro upevnění přístrojů do 5 kg</t>
  </si>
  <si>
    <t>906952342</t>
  </si>
  <si>
    <t>741910512</t>
  </si>
  <si>
    <t>Montáž se zhotovením konstrukce pro upevnění přístrojů přes 5 do 10 kg</t>
  </si>
  <si>
    <t>-1615185180</t>
  </si>
  <si>
    <t>741910513</t>
  </si>
  <si>
    <t>Montáž se zhotovením konstrukce pro upevnění přístrojů přes 10 do 50 kg</t>
  </si>
  <si>
    <t>410703820</t>
  </si>
  <si>
    <t>7491552012</t>
  </si>
  <si>
    <t>Montáž protipožárních ucpávek a tmelů protipožární ucpávka stěnou nebo stropem tloušťky do 50 cm, do EI 90 min.</t>
  </si>
  <si>
    <t>m2</t>
  </si>
  <si>
    <t>-114772108</t>
  </si>
  <si>
    <t>7491552030</t>
  </si>
  <si>
    <t>Montáž protipožárních ucpávek a tmelů protipožární nástřik do 2,5 cm na připravený podklad - prostup</t>
  </si>
  <si>
    <t>-546671511</t>
  </si>
  <si>
    <t>trubkování v monolitické konstrukci – železobetonu</t>
  </si>
  <si>
    <t>10.057.783</t>
  </si>
  <si>
    <t>Krabice vysoká do betonu</t>
  </si>
  <si>
    <t>449585006</t>
  </si>
  <si>
    <t>10.057.784</t>
  </si>
  <si>
    <t>Víčko krabice do betonu</t>
  </si>
  <si>
    <t>-93135892</t>
  </si>
  <si>
    <t>10.028.008</t>
  </si>
  <si>
    <t>Podpěra krabice do betonu</t>
  </si>
  <si>
    <t>213904766</t>
  </si>
  <si>
    <t>10.057.785</t>
  </si>
  <si>
    <t>Spodek KBS-2 krabice do betonu</t>
  </si>
  <si>
    <t>-2061027664</t>
  </si>
  <si>
    <t>1183477</t>
  </si>
  <si>
    <t>KONCOVKA PRO TRUBKY DO BETONU 32</t>
  </si>
  <si>
    <t>1462639907</t>
  </si>
  <si>
    <t>eps.6001</t>
  </si>
  <si>
    <t>trubka elektroinstalační ohebná z PVC (EN) 2332 včetně instalace v bednění před betonáží</t>
  </si>
  <si>
    <t>-1870330849</t>
  </si>
  <si>
    <t>eps.6002</t>
  </si>
  <si>
    <t>montáž trubkování v monolitické konstrukci – železobetonu</t>
  </si>
  <si>
    <t>159013797</t>
  </si>
  <si>
    <t>koordinace, projektová dokumentace</t>
  </si>
  <si>
    <t>013254000</t>
  </si>
  <si>
    <t>Dokumentace skutečného provedení stavby</t>
  </si>
  <si>
    <t>HZS</t>
  </si>
  <si>
    <t>1024</t>
  </si>
  <si>
    <t>-2098047469</t>
  </si>
  <si>
    <t>013294000</t>
  </si>
  <si>
    <t>Ostatní dokumentace - dílenská dokumentace dodavatele stavby</t>
  </si>
  <si>
    <t>-171747484</t>
  </si>
  <si>
    <t>092103001</t>
  </si>
  <si>
    <t>Náklady na zkušební provoz</t>
  </si>
  <si>
    <t>375807804</t>
  </si>
  <si>
    <t>dodavatelská část</t>
  </si>
  <si>
    <t>R.0001</t>
  </si>
  <si>
    <t>Dodavatelská část – dodavatelská dokumentace, funkční testy všech komponentů, revize, školení obsluhy, uživatelské manuály, zkušební provoz, předávací protokol, dokumentace skutečného provedení stavby, projektové řízení, koordinace s ostatními profesemi</t>
  </si>
  <si>
    <t>-1491718677</t>
  </si>
  <si>
    <t>R.0002</t>
  </si>
  <si>
    <t>Dodavatelská část – drobný montážní materiál, pomocné zednické práce, prostupy, výkopy, doprava osob a materiálu</t>
  </si>
  <si>
    <t>1930777522</t>
  </si>
  <si>
    <t>R.0003</t>
  </si>
  <si>
    <t>Dodavatelská část – montáž, stavební přípomocné práce, zapojení, oživení, programování všech systémů, koodinace kabelových tras</t>
  </si>
  <si>
    <t>-2049904805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</si>
</sst>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7159935.0999999996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7159935.0999999996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1503586.3700000001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8663521.4699999988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DUSP_SO02_D255_EPS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Novostavba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27. 11. 2022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ROUND(SUM(AG95:AG97),2)</f>
        <v>7159935.0999999996</v>
      </c>
      <c r="AH94" s="84"/>
      <c r="AI94" s="84"/>
      <c r="AJ94" s="84"/>
      <c r="AK94" s="84"/>
      <c r="AL94" s="84"/>
      <c r="AM94" s="84"/>
      <c r="AN94" s="85">
        <f>SUM(AG94,AT94)</f>
        <v>8663521.4699999988</v>
      </c>
      <c r="AO94" s="85"/>
      <c r="AP94" s="85"/>
      <c r="AQ94" s="86" t="s">
        <v>1</v>
      </c>
      <c r="AR94" s="81"/>
      <c r="AS94" s="87">
        <f>ROUND(SUM(AS95:AS97),2)</f>
        <v>0</v>
      </c>
      <c r="AT94" s="88">
        <f>ROUND(SUM(AV94:AW94),2)</f>
        <v>1503586.3700000001</v>
      </c>
      <c r="AU94" s="89">
        <f>ROUND(SUM(AU95:AU97),5)</f>
        <v>2959.7150000000001</v>
      </c>
      <c r="AV94" s="88">
        <f>ROUND(AZ94*L29,2)</f>
        <v>1503586.3700000001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7159935.0999999996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'001 - EPS - Elektrická po...'!J30</f>
        <v>3191342.7000000002</v>
      </c>
      <c r="AH95" s="97"/>
      <c r="AI95" s="97"/>
      <c r="AJ95" s="97"/>
      <c r="AK95" s="97"/>
      <c r="AL95" s="97"/>
      <c r="AM95" s="97"/>
      <c r="AN95" s="98">
        <f>SUM(AG95,AT95)</f>
        <v>3861524.6699999999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670181.96999999997</v>
      </c>
      <c r="AU95" s="102">
        <f>'001 - EPS - Elektrická po...'!P125</f>
        <v>1377.9949999999999</v>
      </c>
      <c r="AV95" s="101">
        <f>'001 - EPS - Elektrická po...'!J33</f>
        <v>670181.96999999997</v>
      </c>
      <c r="AW95" s="101">
        <f>'001 - EPS - Elektrická po...'!J34</f>
        <v>0</v>
      </c>
      <c r="AX95" s="101">
        <f>'001 - EPS - Elektrická po...'!J35</f>
        <v>0</v>
      </c>
      <c r="AY95" s="101">
        <f>'001 - EPS - Elektrická po...'!J36</f>
        <v>0</v>
      </c>
      <c r="AZ95" s="101">
        <f>'001 - EPS - Elektrická po...'!F33</f>
        <v>3191342.7000000002</v>
      </c>
      <c r="BA95" s="101">
        <f>'001 - EPS - Elektrická po...'!F34</f>
        <v>0</v>
      </c>
      <c r="BB95" s="101">
        <f>'001 - EPS - Elektrická po...'!F35</f>
        <v>0</v>
      </c>
      <c r="BC95" s="101">
        <f>'001 - EPS - Elektrická po...'!F36</f>
        <v>0</v>
      </c>
      <c r="BD95" s="103">
        <f>'001 - EPS - Elektrická po...'!F37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7" customFormat="1" ht="16.5" customHeight="1">
      <c r="A96" s="93" t="s">
        <v>74</v>
      </c>
      <c r="B96" s="94"/>
      <c r="C96" s="95"/>
      <c r="D96" s="96" t="s">
        <v>81</v>
      </c>
      <c r="E96" s="96"/>
      <c r="F96" s="96"/>
      <c r="G96" s="96"/>
      <c r="H96" s="96"/>
      <c r="I96" s="97"/>
      <c r="J96" s="96" t="s">
        <v>82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'002 - ERO - Evakuační roz...'!J30</f>
        <v>2789617.2000000002</v>
      </c>
      <c r="AH96" s="97"/>
      <c r="AI96" s="97"/>
      <c r="AJ96" s="97"/>
      <c r="AK96" s="97"/>
      <c r="AL96" s="97"/>
      <c r="AM96" s="97"/>
      <c r="AN96" s="98">
        <f>SUM(AG96,AT96)</f>
        <v>3375436.8100000001</v>
      </c>
      <c r="AO96" s="97"/>
      <c r="AP96" s="97"/>
      <c r="AQ96" s="99" t="s">
        <v>77</v>
      </c>
      <c r="AR96" s="94"/>
      <c r="AS96" s="100">
        <v>0</v>
      </c>
      <c r="AT96" s="101">
        <f>ROUND(SUM(AV96:AW96),2)</f>
        <v>585819.60999999999</v>
      </c>
      <c r="AU96" s="102">
        <f>'002 - ERO - Evakuační roz...'!P120</f>
        <v>1494.72</v>
      </c>
      <c r="AV96" s="101">
        <f>'002 - ERO - Evakuační roz...'!J33</f>
        <v>585819.60999999999</v>
      </c>
      <c r="AW96" s="101">
        <f>'002 - ERO - Evakuační roz...'!J34</f>
        <v>0</v>
      </c>
      <c r="AX96" s="101">
        <f>'002 - ERO - Evakuační roz...'!J35</f>
        <v>0</v>
      </c>
      <c r="AY96" s="101">
        <f>'002 - ERO - Evakuační roz...'!J36</f>
        <v>0</v>
      </c>
      <c r="AZ96" s="101">
        <f>'002 - ERO - Evakuační roz...'!F33</f>
        <v>2789617.2000000002</v>
      </c>
      <c r="BA96" s="101">
        <f>'002 - ERO - Evakuační roz...'!F34</f>
        <v>0</v>
      </c>
      <c r="BB96" s="101">
        <f>'002 - ERO - Evakuační roz...'!F35</f>
        <v>0</v>
      </c>
      <c r="BC96" s="101">
        <f>'002 - ERO - Evakuační roz...'!F36</f>
        <v>0</v>
      </c>
      <c r="BD96" s="103">
        <f>'002 - ERO - Evakuační roz...'!F37</f>
        <v>0</v>
      </c>
      <c r="BE96" s="7"/>
      <c r="BT96" s="104" t="s">
        <v>78</v>
      </c>
      <c r="BV96" s="104" t="s">
        <v>72</v>
      </c>
      <c r="BW96" s="104" t="s">
        <v>83</v>
      </c>
      <c r="BX96" s="104" t="s">
        <v>4</v>
      </c>
      <c r="CL96" s="104" t="s">
        <v>1</v>
      </c>
      <c r="CM96" s="104" t="s">
        <v>80</v>
      </c>
    </row>
    <row r="97" s="7" customFormat="1" ht="16.5" customHeight="1">
      <c r="A97" s="93" t="s">
        <v>74</v>
      </c>
      <c r="B97" s="94"/>
      <c r="C97" s="95"/>
      <c r="D97" s="96" t="s">
        <v>84</v>
      </c>
      <c r="E97" s="96"/>
      <c r="F97" s="96"/>
      <c r="G97" s="96"/>
      <c r="H97" s="96"/>
      <c r="I97" s="97"/>
      <c r="J97" s="96" t="s">
        <v>85</v>
      </c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8">
        <f>'003 - ostatní'!J30</f>
        <v>1178975.2</v>
      </c>
      <c r="AH97" s="97"/>
      <c r="AI97" s="97"/>
      <c r="AJ97" s="97"/>
      <c r="AK97" s="97"/>
      <c r="AL97" s="97"/>
      <c r="AM97" s="97"/>
      <c r="AN97" s="98">
        <f>SUM(AG97,AT97)</f>
        <v>1426559.99</v>
      </c>
      <c r="AO97" s="97"/>
      <c r="AP97" s="97"/>
      <c r="AQ97" s="99" t="s">
        <v>77</v>
      </c>
      <c r="AR97" s="94"/>
      <c r="AS97" s="105">
        <v>0</v>
      </c>
      <c r="AT97" s="106">
        <f>ROUND(SUM(AV97:AW97),2)</f>
        <v>247584.79000000001</v>
      </c>
      <c r="AU97" s="107">
        <f>'003 - ostatní'!P120</f>
        <v>87</v>
      </c>
      <c r="AV97" s="106">
        <f>'003 - ostatní'!J33</f>
        <v>247584.79000000001</v>
      </c>
      <c r="AW97" s="106">
        <f>'003 - ostatní'!J34</f>
        <v>0</v>
      </c>
      <c r="AX97" s="106">
        <f>'003 - ostatní'!J35</f>
        <v>0</v>
      </c>
      <c r="AY97" s="106">
        <f>'003 - ostatní'!J36</f>
        <v>0</v>
      </c>
      <c r="AZ97" s="106">
        <f>'003 - ostatní'!F33</f>
        <v>1178975.2</v>
      </c>
      <c r="BA97" s="106">
        <f>'003 - ostatní'!F34</f>
        <v>0</v>
      </c>
      <c r="BB97" s="106">
        <f>'003 - ostatní'!F35</f>
        <v>0</v>
      </c>
      <c r="BC97" s="106">
        <f>'003 - ostatní'!F36</f>
        <v>0</v>
      </c>
      <c r="BD97" s="108">
        <f>'003 - ostatní'!F37</f>
        <v>0</v>
      </c>
      <c r="BE97" s="7"/>
      <c r="BT97" s="104" t="s">
        <v>78</v>
      </c>
      <c r="BV97" s="104" t="s">
        <v>72</v>
      </c>
      <c r="BW97" s="104" t="s">
        <v>86</v>
      </c>
      <c r="BX97" s="104" t="s">
        <v>4</v>
      </c>
      <c r="CL97" s="104" t="s">
        <v>1</v>
      </c>
      <c r="CM97" s="104" t="s">
        <v>80</v>
      </c>
    </row>
    <row r="98" s="2" customFormat="1" ht="30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29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EPS - Elektrická po...'!C2" display="/"/>
    <hyperlink ref="A96" location="'002 - ERO - Evakuační roz...'!C2" display="/"/>
    <hyperlink ref="A97" location="'003 - ostat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89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ROUND(J125, 2)</f>
        <v>3191342.7000000002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ROUND((SUM(BE125:BE263)),  2)</f>
        <v>3191342.7000000002</v>
      </c>
      <c r="G33" s="28"/>
      <c r="H33" s="28"/>
      <c r="I33" s="118">
        <v>0.20999999999999999</v>
      </c>
      <c r="J33" s="117">
        <f>ROUND(((SUM(BE125:BE263))*I33),  2)</f>
        <v>670181.96999999997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ROUND((SUM(BF125:BF263)),  2)</f>
        <v>0</v>
      </c>
      <c r="G34" s="28"/>
      <c r="H34" s="28"/>
      <c r="I34" s="118">
        <v>0.14999999999999999</v>
      </c>
      <c r="J34" s="117">
        <f>ROUND(((SUM(BF125:BF263))*I34),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ROUND((SUM(BG125:BG263)),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ROUND((SUM(BH125:BH263)),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ROUND((SUM(BI125:BI263)),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3861524.6699999999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001 - EPS - Elektrická požární signalizace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J125</f>
        <v>3191342.7000000002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30"/>
      <c r="C97" s="9"/>
      <c r="D97" s="131" t="s">
        <v>95</v>
      </c>
      <c r="E97" s="132"/>
      <c r="F97" s="132"/>
      <c r="G97" s="132"/>
      <c r="H97" s="132"/>
      <c r="I97" s="132"/>
      <c r="J97" s="133">
        <f>J126</f>
        <v>1677045.2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96</v>
      </c>
      <c r="E98" s="136"/>
      <c r="F98" s="136"/>
      <c r="G98" s="136"/>
      <c r="H98" s="136"/>
      <c r="I98" s="136"/>
      <c r="J98" s="137">
        <f>J127</f>
        <v>451872.09999999998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97</v>
      </c>
      <c r="E99" s="136"/>
      <c r="F99" s="136"/>
      <c r="G99" s="136"/>
      <c r="H99" s="136"/>
      <c r="I99" s="136"/>
      <c r="J99" s="137">
        <f>J143</f>
        <v>861208.59999999998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98</v>
      </c>
      <c r="E100" s="136"/>
      <c r="F100" s="136"/>
      <c r="G100" s="136"/>
      <c r="H100" s="136"/>
      <c r="I100" s="136"/>
      <c r="J100" s="137">
        <f>J171</f>
        <v>363964.5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0"/>
      <c r="C101" s="9"/>
      <c r="D101" s="131" t="s">
        <v>99</v>
      </c>
      <c r="E101" s="132"/>
      <c r="F101" s="132"/>
      <c r="G101" s="132"/>
      <c r="H101" s="132"/>
      <c r="I101" s="132"/>
      <c r="J101" s="133">
        <f>J195</f>
        <v>275343</v>
      </c>
      <c r="K101" s="9"/>
      <c r="L101" s="13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0"/>
      <c r="C102" s="9"/>
      <c r="D102" s="131" t="s">
        <v>100</v>
      </c>
      <c r="E102" s="132"/>
      <c r="F102" s="132"/>
      <c r="G102" s="132"/>
      <c r="H102" s="132"/>
      <c r="I102" s="132"/>
      <c r="J102" s="133">
        <f>J218</f>
        <v>358384</v>
      </c>
      <c r="K102" s="9"/>
      <c r="L102" s="13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0"/>
      <c r="C103" s="9"/>
      <c r="D103" s="131" t="s">
        <v>101</v>
      </c>
      <c r="E103" s="132"/>
      <c r="F103" s="132"/>
      <c r="G103" s="132"/>
      <c r="H103" s="132"/>
      <c r="I103" s="132"/>
      <c r="J103" s="133">
        <f>J235</f>
        <v>307911</v>
      </c>
      <c r="K103" s="9"/>
      <c r="L103" s="13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0"/>
      <c r="C104" s="9"/>
      <c r="D104" s="131" t="s">
        <v>102</v>
      </c>
      <c r="E104" s="132"/>
      <c r="F104" s="132"/>
      <c r="G104" s="132"/>
      <c r="H104" s="132"/>
      <c r="I104" s="132"/>
      <c r="J104" s="133">
        <f>J248</f>
        <v>162919.5</v>
      </c>
      <c r="K104" s="9"/>
      <c r="L104" s="13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0"/>
      <c r="C105" s="9"/>
      <c r="D105" s="131" t="s">
        <v>103</v>
      </c>
      <c r="E105" s="132"/>
      <c r="F105" s="132"/>
      <c r="G105" s="132"/>
      <c r="H105" s="132"/>
      <c r="I105" s="132"/>
      <c r="J105" s="133">
        <f>J256</f>
        <v>409740</v>
      </c>
      <c r="K105" s="9"/>
      <c r="L105" s="13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="2" customFormat="1" ht="6.96" customHeight="1">
      <c r="A111" s="28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24.96" customHeight="1">
      <c r="A112" s="28"/>
      <c r="B112" s="29"/>
      <c r="C112" s="19" t="s">
        <v>104</v>
      </c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14</v>
      </c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6.5" customHeight="1">
      <c r="A115" s="28"/>
      <c r="B115" s="29"/>
      <c r="C115" s="28"/>
      <c r="D115" s="28"/>
      <c r="E115" s="111" t="str">
        <f>E7</f>
        <v>Novostavba</v>
      </c>
      <c r="F115" s="25"/>
      <c r="G115" s="25"/>
      <c r="H115" s="25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88</v>
      </c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6.5" customHeight="1">
      <c r="A117" s="28"/>
      <c r="B117" s="29"/>
      <c r="C117" s="28"/>
      <c r="D117" s="28"/>
      <c r="E117" s="56" t="str">
        <f>E9</f>
        <v>001 - EPS - Elektrická požární signalizace</v>
      </c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6.96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2" customHeight="1">
      <c r="A119" s="28"/>
      <c r="B119" s="29"/>
      <c r="C119" s="25" t="s">
        <v>18</v>
      </c>
      <c r="D119" s="28"/>
      <c r="E119" s="28"/>
      <c r="F119" s="22" t="str">
        <f>F12</f>
        <v xml:space="preserve"> </v>
      </c>
      <c r="G119" s="28"/>
      <c r="H119" s="28"/>
      <c r="I119" s="25" t="s">
        <v>20</v>
      </c>
      <c r="J119" s="58" t="str">
        <f>IF(J12="","",J12)</f>
        <v>27. 11. 2022</v>
      </c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6.96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22</v>
      </c>
      <c r="D121" s="28"/>
      <c r="E121" s="28"/>
      <c r="F121" s="22" t="str">
        <f>E15</f>
        <v xml:space="preserve"> </v>
      </c>
      <c r="G121" s="28"/>
      <c r="H121" s="28"/>
      <c r="I121" s="25" t="s">
        <v>26</v>
      </c>
      <c r="J121" s="26" t="str">
        <f>E21</f>
        <v xml:space="preserve"> 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5.15" customHeight="1">
      <c r="A122" s="28"/>
      <c r="B122" s="29"/>
      <c r="C122" s="25" t="s">
        <v>25</v>
      </c>
      <c r="D122" s="28"/>
      <c r="E122" s="28"/>
      <c r="F122" s="22" t="str">
        <f>IF(E18="","",E18)</f>
        <v xml:space="preserve"> </v>
      </c>
      <c r="G122" s="28"/>
      <c r="H122" s="28"/>
      <c r="I122" s="25" t="s">
        <v>28</v>
      </c>
      <c r="J122" s="26" t="str">
        <f>E24</f>
        <v xml:space="preserve"> </v>
      </c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0.32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4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11" customFormat="1" ht="29.28" customHeight="1">
      <c r="A124" s="138"/>
      <c r="B124" s="139"/>
      <c r="C124" s="140" t="s">
        <v>105</v>
      </c>
      <c r="D124" s="141" t="s">
        <v>55</v>
      </c>
      <c r="E124" s="141" t="s">
        <v>51</v>
      </c>
      <c r="F124" s="141" t="s">
        <v>52</v>
      </c>
      <c r="G124" s="141" t="s">
        <v>106</v>
      </c>
      <c r="H124" s="141" t="s">
        <v>107</v>
      </c>
      <c r="I124" s="141" t="s">
        <v>108</v>
      </c>
      <c r="J124" s="142" t="s">
        <v>92</v>
      </c>
      <c r="K124" s="143" t="s">
        <v>109</v>
      </c>
      <c r="L124" s="144"/>
      <c r="M124" s="75" t="s">
        <v>1</v>
      </c>
      <c r="N124" s="76" t="s">
        <v>34</v>
      </c>
      <c r="O124" s="76" t="s">
        <v>110</v>
      </c>
      <c r="P124" s="76" t="s">
        <v>111</v>
      </c>
      <c r="Q124" s="76" t="s">
        <v>112</v>
      </c>
      <c r="R124" s="76" t="s">
        <v>113</v>
      </c>
      <c r="S124" s="76" t="s">
        <v>114</v>
      </c>
      <c r="T124" s="77" t="s">
        <v>115</v>
      </c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</row>
    <row r="125" s="2" customFormat="1" ht="22.8" customHeight="1">
      <c r="A125" s="28"/>
      <c r="B125" s="29"/>
      <c r="C125" s="82" t="s">
        <v>116</v>
      </c>
      <c r="D125" s="28"/>
      <c r="E125" s="28"/>
      <c r="F125" s="28"/>
      <c r="G125" s="28"/>
      <c r="H125" s="28"/>
      <c r="I125" s="28"/>
      <c r="J125" s="145">
        <f>BK125</f>
        <v>3191342.7000000002</v>
      </c>
      <c r="K125" s="28"/>
      <c r="L125" s="29"/>
      <c r="M125" s="78"/>
      <c r="N125" s="62"/>
      <c r="O125" s="79"/>
      <c r="P125" s="146">
        <f>P126+P195+P218+P235+P248+P256</f>
        <v>1377.9949999999999</v>
      </c>
      <c r="Q125" s="79"/>
      <c r="R125" s="146">
        <f>R126+R195+R218+R235+R248+R256</f>
        <v>0.32819999999999994</v>
      </c>
      <c r="S125" s="79"/>
      <c r="T125" s="147">
        <f>T126+T195+T218+T235+T248+T256</f>
        <v>2.7750000000000004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5" t="s">
        <v>69</v>
      </c>
      <c r="AU125" s="15" t="s">
        <v>94</v>
      </c>
      <c r="BK125" s="148">
        <f>BK126+BK195+BK218+BK235+BK248+BK256</f>
        <v>3191342.7000000002</v>
      </c>
    </row>
    <row r="126" s="12" customFormat="1" ht="25.92" customHeight="1">
      <c r="A126" s="12"/>
      <c r="B126" s="149"/>
      <c r="C126" s="12"/>
      <c r="D126" s="150" t="s">
        <v>69</v>
      </c>
      <c r="E126" s="151" t="s">
        <v>117</v>
      </c>
      <c r="F126" s="151" t="s">
        <v>118</v>
      </c>
      <c r="G126" s="12"/>
      <c r="H126" s="12"/>
      <c r="I126" s="12"/>
      <c r="J126" s="152">
        <f>BK126</f>
        <v>1677045.2</v>
      </c>
      <c r="K126" s="12"/>
      <c r="L126" s="149"/>
      <c r="M126" s="153"/>
      <c r="N126" s="154"/>
      <c r="O126" s="154"/>
      <c r="P126" s="155">
        <f>P127+P143+P171</f>
        <v>0</v>
      </c>
      <c r="Q126" s="154"/>
      <c r="R126" s="155">
        <f>R127+R143+R171</f>
        <v>0</v>
      </c>
      <c r="S126" s="154"/>
      <c r="T126" s="156">
        <f>T127+T143+T171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78</v>
      </c>
      <c r="AT126" s="157" t="s">
        <v>69</v>
      </c>
      <c r="AU126" s="157" t="s">
        <v>70</v>
      </c>
      <c r="AY126" s="150" t="s">
        <v>119</v>
      </c>
      <c r="BK126" s="158">
        <f>BK127+BK143+BK171</f>
        <v>1677045.2</v>
      </c>
    </row>
    <row r="127" s="12" customFormat="1" ht="22.8" customHeight="1">
      <c r="A127" s="12"/>
      <c r="B127" s="149"/>
      <c r="C127" s="12"/>
      <c r="D127" s="150" t="s">
        <v>69</v>
      </c>
      <c r="E127" s="159" t="s">
        <v>120</v>
      </c>
      <c r="F127" s="159" t="s">
        <v>121</v>
      </c>
      <c r="G127" s="12"/>
      <c r="H127" s="12"/>
      <c r="I127" s="12"/>
      <c r="J127" s="160">
        <f>BK127</f>
        <v>451872.09999999998</v>
      </c>
      <c r="K127" s="12"/>
      <c r="L127" s="149"/>
      <c r="M127" s="153"/>
      <c r="N127" s="154"/>
      <c r="O127" s="154"/>
      <c r="P127" s="155">
        <f>SUM(P128:P142)</f>
        <v>0</v>
      </c>
      <c r="Q127" s="154"/>
      <c r="R127" s="155">
        <f>SUM(R128:R142)</f>
        <v>0</v>
      </c>
      <c r="S127" s="154"/>
      <c r="T127" s="156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122</v>
      </c>
      <c r="AT127" s="157" t="s">
        <v>69</v>
      </c>
      <c r="AU127" s="157" t="s">
        <v>78</v>
      </c>
      <c r="AY127" s="150" t="s">
        <v>119</v>
      </c>
      <c r="BK127" s="158">
        <f>SUM(BK128:BK142)</f>
        <v>451872.09999999998</v>
      </c>
    </row>
    <row r="128" s="2" customFormat="1" ht="24.15" customHeight="1">
      <c r="A128" s="28"/>
      <c r="B128" s="161"/>
      <c r="C128" s="162" t="s">
        <v>78</v>
      </c>
      <c r="D128" s="162" t="s">
        <v>123</v>
      </c>
      <c r="E128" s="163" t="s">
        <v>124</v>
      </c>
      <c r="F128" s="164" t="s">
        <v>125</v>
      </c>
      <c r="G128" s="165" t="s">
        <v>126</v>
      </c>
      <c r="H128" s="166">
        <v>1</v>
      </c>
      <c r="I128" s="167">
        <v>169049.70000000001</v>
      </c>
      <c r="J128" s="167">
        <f>ROUND(I128*H128,2)</f>
        <v>169049.70000000001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127</v>
      </c>
      <c r="AT128" s="174" t="s">
        <v>123</v>
      </c>
      <c r="AU128" s="174" t="s">
        <v>80</v>
      </c>
      <c r="AY128" s="15" t="s">
        <v>119</v>
      </c>
      <c r="BE128" s="175">
        <f>IF(N128="základní",J128,0)</f>
        <v>169049.70000000001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169049.70000000001</v>
      </c>
      <c r="BL128" s="15" t="s">
        <v>128</v>
      </c>
      <c r="BM128" s="174" t="s">
        <v>129</v>
      </c>
    </row>
    <row r="129" s="2" customFormat="1" ht="24.15" customHeight="1">
      <c r="A129" s="28"/>
      <c r="B129" s="161"/>
      <c r="C129" s="162" t="s">
        <v>80</v>
      </c>
      <c r="D129" s="162" t="s">
        <v>123</v>
      </c>
      <c r="E129" s="163" t="s">
        <v>130</v>
      </c>
      <c r="F129" s="164" t="s">
        <v>131</v>
      </c>
      <c r="G129" s="165" t="s">
        <v>126</v>
      </c>
      <c r="H129" s="166">
        <v>1</v>
      </c>
      <c r="I129" s="167">
        <v>21639.099999999999</v>
      </c>
      <c r="J129" s="167">
        <f>ROUND(I129*H129,2)</f>
        <v>21639.099999999999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127</v>
      </c>
      <c r="AT129" s="174" t="s">
        <v>123</v>
      </c>
      <c r="AU129" s="174" t="s">
        <v>80</v>
      </c>
      <c r="AY129" s="15" t="s">
        <v>119</v>
      </c>
      <c r="BE129" s="175">
        <f>IF(N129="základní",J129,0)</f>
        <v>21639.099999999999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21639.099999999999</v>
      </c>
      <c r="BL129" s="15" t="s">
        <v>128</v>
      </c>
      <c r="BM129" s="174" t="s">
        <v>132</v>
      </c>
    </row>
    <row r="130" s="2" customFormat="1" ht="24.15" customHeight="1">
      <c r="A130" s="28"/>
      <c r="B130" s="161"/>
      <c r="C130" s="162" t="s">
        <v>122</v>
      </c>
      <c r="D130" s="162" t="s">
        <v>123</v>
      </c>
      <c r="E130" s="163" t="s">
        <v>133</v>
      </c>
      <c r="F130" s="164" t="s">
        <v>134</v>
      </c>
      <c r="G130" s="165" t="s">
        <v>126</v>
      </c>
      <c r="H130" s="166">
        <v>1</v>
      </c>
      <c r="I130" s="167">
        <v>706.60000000000002</v>
      </c>
      <c r="J130" s="167">
        <f>ROUND(I130*H130,2)</f>
        <v>706.60000000000002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127</v>
      </c>
      <c r="AT130" s="174" t="s">
        <v>123</v>
      </c>
      <c r="AU130" s="174" t="s">
        <v>80</v>
      </c>
      <c r="AY130" s="15" t="s">
        <v>119</v>
      </c>
      <c r="BE130" s="175">
        <f>IF(N130="základní",J130,0)</f>
        <v>706.60000000000002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706.60000000000002</v>
      </c>
      <c r="BL130" s="15" t="s">
        <v>128</v>
      </c>
      <c r="BM130" s="174" t="s">
        <v>135</v>
      </c>
    </row>
    <row r="131" s="2" customFormat="1" ht="24.15" customHeight="1">
      <c r="A131" s="28"/>
      <c r="B131" s="161"/>
      <c r="C131" s="162" t="s">
        <v>128</v>
      </c>
      <c r="D131" s="162" t="s">
        <v>123</v>
      </c>
      <c r="E131" s="163" t="s">
        <v>136</v>
      </c>
      <c r="F131" s="164" t="s">
        <v>137</v>
      </c>
      <c r="G131" s="165" t="s">
        <v>126</v>
      </c>
      <c r="H131" s="166">
        <v>1</v>
      </c>
      <c r="I131" s="167">
        <v>55836.900000000001</v>
      </c>
      <c r="J131" s="167">
        <f>ROUND(I131*H131,2)</f>
        <v>55836.900000000001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127</v>
      </c>
      <c r="AT131" s="174" t="s">
        <v>123</v>
      </c>
      <c r="AU131" s="174" t="s">
        <v>80</v>
      </c>
      <c r="AY131" s="15" t="s">
        <v>119</v>
      </c>
      <c r="BE131" s="175">
        <f>IF(N131="základní",J131,0)</f>
        <v>55836.900000000001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55836.900000000001</v>
      </c>
      <c r="BL131" s="15" t="s">
        <v>128</v>
      </c>
      <c r="BM131" s="174" t="s">
        <v>138</v>
      </c>
    </row>
    <row r="132" s="2" customFormat="1" ht="24.15" customHeight="1">
      <c r="A132" s="28"/>
      <c r="B132" s="161"/>
      <c r="C132" s="162" t="s">
        <v>139</v>
      </c>
      <c r="D132" s="162" t="s">
        <v>123</v>
      </c>
      <c r="E132" s="163" t="s">
        <v>140</v>
      </c>
      <c r="F132" s="164" t="s">
        <v>141</v>
      </c>
      <c r="G132" s="165" t="s">
        <v>126</v>
      </c>
      <c r="H132" s="166">
        <v>1</v>
      </c>
      <c r="I132" s="167">
        <v>54631.5</v>
      </c>
      <c r="J132" s="167">
        <f>ROUND(I132*H132,2)</f>
        <v>54631.5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127</v>
      </c>
      <c r="AT132" s="174" t="s">
        <v>123</v>
      </c>
      <c r="AU132" s="174" t="s">
        <v>80</v>
      </c>
      <c r="AY132" s="15" t="s">
        <v>119</v>
      </c>
      <c r="BE132" s="175">
        <f>IF(N132="základní",J132,0)</f>
        <v>54631.5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54631.5</v>
      </c>
      <c r="BL132" s="15" t="s">
        <v>128</v>
      </c>
      <c r="BM132" s="174" t="s">
        <v>142</v>
      </c>
    </row>
    <row r="133" s="2" customFormat="1" ht="24.15" customHeight="1">
      <c r="A133" s="28"/>
      <c r="B133" s="161"/>
      <c r="C133" s="162" t="s">
        <v>143</v>
      </c>
      <c r="D133" s="162" t="s">
        <v>123</v>
      </c>
      <c r="E133" s="163" t="s">
        <v>144</v>
      </c>
      <c r="F133" s="164" t="s">
        <v>145</v>
      </c>
      <c r="G133" s="165" t="s">
        <v>126</v>
      </c>
      <c r="H133" s="166">
        <v>1</v>
      </c>
      <c r="I133" s="167">
        <v>868.79999999999995</v>
      </c>
      <c r="J133" s="167">
        <f>ROUND(I133*H133,2)</f>
        <v>868.79999999999995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127</v>
      </c>
      <c r="AT133" s="174" t="s">
        <v>123</v>
      </c>
      <c r="AU133" s="174" t="s">
        <v>80</v>
      </c>
      <c r="AY133" s="15" t="s">
        <v>119</v>
      </c>
      <c r="BE133" s="175">
        <f>IF(N133="základní",J133,0)</f>
        <v>868.79999999999995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868.79999999999995</v>
      </c>
      <c r="BL133" s="15" t="s">
        <v>128</v>
      </c>
      <c r="BM133" s="174" t="s">
        <v>146</v>
      </c>
    </row>
    <row r="134" s="2" customFormat="1" ht="24.15" customHeight="1">
      <c r="A134" s="28"/>
      <c r="B134" s="161"/>
      <c r="C134" s="162" t="s">
        <v>147</v>
      </c>
      <c r="D134" s="162" t="s">
        <v>123</v>
      </c>
      <c r="E134" s="163" t="s">
        <v>148</v>
      </c>
      <c r="F134" s="164" t="s">
        <v>149</v>
      </c>
      <c r="G134" s="165" t="s">
        <v>126</v>
      </c>
      <c r="H134" s="166">
        <v>4</v>
      </c>
      <c r="I134" s="167">
        <v>7221</v>
      </c>
      <c r="J134" s="167">
        <f>ROUND(I134*H134,2)</f>
        <v>28884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80</v>
      </c>
      <c r="AY134" s="15" t="s">
        <v>119</v>
      </c>
      <c r="BE134" s="175">
        <f>IF(N134="základní",J134,0)</f>
        <v>28884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28884</v>
      </c>
      <c r="BL134" s="15" t="s">
        <v>128</v>
      </c>
      <c r="BM134" s="174" t="s">
        <v>150</v>
      </c>
    </row>
    <row r="135" s="2" customFormat="1" ht="24.15" customHeight="1">
      <c r="A135" s="28"/>
      <c r="B135" s="161"/>
      <c r="C135" s="162" t="s">
        <v>127</v>
      </c>
      <c r="D135" s="162" t="s">
        <v>123</v>
      </c>
      <c r="E135" s="163" t="s">
        <v>151</v>
      </c>
      <c r="F135" s="164" t="s">
        <v>152</v>
      </c>
      <c r="G135" s="165" t="s">
        <v>126</v>
      </c>
      <c r="H135" s="166">
        <v>1</v>
      </c>
      <c r="I135" s="167">
        <v>850.89999999999998</v>
      </c>
      <c r="J135" s="167">
        <f>ROUND(I135*H135,2)</f>
        <v>850.89999999999998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127</v>
      </c>
      <c r="AT135" s="174" t="s">
        <v>123</v>
      </c>
      <c r="AU135" s="174" t="s">
        <v>80</v>
      </c>
      <c r="AY135" s="15" t="s">
        <v>119</v>
      </c>
      <c r="BE135" s="175">
        <f>IF(N135="základní",J135,0)</f>
        <v>850.89999999999998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850.89999999999998</v>
      </c>
      <c r="BL135" s="15" t="s">
        <v>128</v>
      </c>
      <c r="BM135" s="174" t="s">
        <v>153</v>
      </c>
    </row>
    <row r="136" s="2" customFormat="1" ht="24.15" customHeight="1">
      <c r="A136" s="28"/>
      <c r="B136" s="161"/>
      <c r="C136" s="162" t="s">
        <v>154</v>
      </c>
      <c r="D136" s="162" t="s">
        <v>123</v>
      </c>
      <c r="E136" s="163" t="s">
        <v>155</v>
      </c>
      <c r="F136" s="164" t="s">
        <v>156</v>
      </c>
      <c r="G136" s="165" t="s">
        <v>126</v>
      </c>
      <c r="H136" s="166">
        <v>1</v>
      </c>
      <c r="I136" s="167">
        <v>15783.6</v>
      </c>
      <c r="J136" s="167">
        <f>ROUND(I136*H136,2)</f>
        <v>15783.6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80</v>
      </c>
      <c r="AY136" s="15" t="s">
        <v>119</v>
      </c>
      <c r="BE136" s="175">
        <f>IF(N136="základní",J136,0)</f>
        <v>15783.6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15783.6</v>
      </c>
      <c r="BL136" s="15" t="s">
        <v>128</v>
      </c>
      <c r="BM136" s="174" t="s">
        <v>157</v>
      </c>
    </row>
    <row r="137" s="2" customFormat="1" ht="24.15" customHeight="1">
      <c r="A137" s="28"/>
      <c r="B137" s="161"/>
      <c r="C137" s="162" t="s">
        <v>158</v>
      </c>
      <c r="D137" s="162" t="s">
        <v>123</v>
      </c>
      <c r="E137" s="163" t="s">
        <v>159</v>
      </c>
      <c r="F137" s="164" t="s">
        <v>160</v>
      </c>
      <c r="G137" s="165" t="s">
        <v>126</v>
      </c>
      <c r="H137" s="166">
        <v>2</v>
      </c>
      <c r="I137" s="167">
        <v>2179.0999999999999</v>
      </c>
      <c r="J137" s="167">
        <f>ROUND(I137*H137,2)</f>
        <v>4358.1999999999998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127</v>
      </c>
      <c r="AT137" s="174" t="s">
        <v>123</v>
      </c>
      <c r="AU137" s="174" t="s">
        <v>80</v>
      </c>
      <c r="AY137" s="15" t="s">
        <v>119</v>
      </c>
      <c r="BE137" s="175">
        <f>IF(N137="základní",J137,0)</f>
        <v>4358.1999999999998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4358.1999999999998</v>
      </c>
      <c r="BL137" s="15" t="s">
        <v>128</v>
      </c>
      <c r="BM137" s="174" t="s">
        <v>161</v>
      </c>
    </row>
    <row r="138" s="2" customFormat="1" ht="24.15" customHeight="1">
      <c r="A138" s="28"/>
      <c r="B138" s="161"/>
      <c r="C138" s="162" t="s">
        <v>162</v>
      </c>
      <c r="D138" s="162" t="s">
        <v>123</v>
      </c>
      <c r="E138" s="163" t="s">
        <v>163</v>
      </c>
      <c r="F138" s="164" t="s">
        <v>164</v>
      </c>
      <c r="G138" s="165" t="s">
        <v>126</v>
      </c>
      <c r="H138" s="166">
        <v>1</v>
      </c>
      <c r="I138" s="167">
        <v>1791.5999999999999</v>
      </c>
      <c r="J138" s="167">
        <f>ROUND(I138*H138,2)</f>
        <v>1791.5999999999999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127</v>
      </c>
      <c r="AT138" s="174" t="s">
        <v>123</v>
      </c>
      <c r="AU138" s="174" t="s">
        <v>80</v>
      </c>
      <c r="AY138" s="15" t="s">
        <v>119</v>
      </c>
      <c r="BE138" s="175">
        <f>IF(N138="základní",J138,0)</f>
        <v>1791.5999999999999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1791.5999999999999</v>
      </c>
      <c r="BL138" s="15" t="s">
        <v>128</v>
      </c>
      <c r="BM138" s="174" t="s">
        <v>165</v>
      </c>
    </row>
    <row r="139" s="2" customFormat="1" ht="24.15" customHeight="1">
      <c r="A139" s="28"/>
      <c r="B139" s="161"/>
      <c r="C139" s="162" t="s">
        <v>166</v>
      </c>
      <c r="D139" s="162" t="s">
        <v>123</v>
      </c>
      <c r="E139" s="163" t="s">
        <v>167</v>
      </c>
      <c r="F139" s="164" t="s">
        <v>168</v>
      </c>
      <c r="G139" s="165" t="s">
        <v>126</v>
      </c>
      <c r="H139" s="166">
        <v>1</v>
      </c>
      <c r="I139" s="167">
        <v>1672.7000000000001</v>
      </c>
      <c r="J139" s="167">
        <f>ROUND(I139*H139,2)</f>
        <v>1672.7000000000001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127</v>
      </c>
      <c r="AT139" s="174" t="s">
        <v>123</v>
      </c>
      <c r="AU139" s="174" t="s">
        <v>80</v>
      </c>
      <c r="AY139" s="15" t="s">
        <v>119</v>
      </c>
      <c r="BE139" s="175">
        <f>IF(N139="základní",J139,0)</f>
        <v>1672.7000000000001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1672.7000000000001</v>
      </c>
      <c r="BL139" s="15" t="s">
        <v>128</v>
      </c>
      <c r="BM139" s="174" t="s">
        <v>169</v>
      </c>
    </row>
    <row r="140" s="2" customFormat="1" ht="24.15" customHeight="1">
      <c r="A140" s="28"/>
      <c r="B140" s="161"/>
      <c r="C140" s="162" t="s">
        <v>170</v>
      </c>
      <c r="D140" s="162" t="s">
        <v>123</v>
      </c>
      <c r="E140" s="163" t="s">
        <v>171</v>
      </c>
      <c r="F140" s="164" t="s">
        <v>172</v>
      </c>
      <c r="G140" s="165" t="s">
        <v>126</v>
      </c>
      <c r="H140" s="166">
        <v>1</v>
      </c>
      <c r="I140" s="167">
        <v>1672.7000000000001</v>
      </c>
      <c r="J140" s="167">
        <f>ROUND(I140*H140,2)</f>
        <v>1672.7000000000001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127</v>
      </c>
      <c r="AT140" s="174" t="s">
        <v>123</v>
      </c>
      <c r="AU140" s="174" t="s">
        <v>80</v>
      </c>
      <c r="AY140" s="15" t="s">
        <v>119</v>
      </c>
      <c r="BE140" s="175">
        <f>IF(N140="základní",J140,0)</f>
        <v>1672.7000000000001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1672.7000000000001</v>
      </c>
      <c r="BL140" s="15" t="s">
        <v>128</v>
      </c>
      <c r="BM140" s="174" t="s">
        <v>173</v>
      </c>
    </row>
    <row r="141" s="2" customFormat="1" ht="24.15" customHeight="1">
      <c r="A141" s="28"/>
      <c r="B141" s="161"/>
      <c r="C141" s="162" t="s">
        <v>174</v>
      </c>
      <c r="D141" s="162" t="s">
        <v>123</v>
      </c>
      <c r="E141" s="163" t="s">
        <v>175</v>
      </c>
      <c r="F141" s="164" t="s">
        <v>176</v>
      </c>
      <c r="G141" s="165" t="s">
        <v>126</v>
      </c>
      <c r="H141" s="166">
        <v>18</v>
      </c>
      <c r="I141" s="167">
        <v>4629.8999999999996</v>
      </c>
      <c r="J141" s="167">
        <f>ROUND(I141*H141,2)</f>
        <v>83338.199999999997</v>
      </c>
      <c r="K141" s="168"/>
      <c r="L141" s="169"/>
      <c r="M141" s="170" t="s">
        <v>1</v>
      </c>
      <c r="N141" s="171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127</v>
      </c>
      <c r="AT141" s="174" t="s">
        <v>123</v>
      </c>
      <c r="AU141" s="174" t="s">
        <v>80</v>
      </c>
      <c r="AY141" s="15" t="s">
        <v>119</v>
      </c>
      <c r="BE141" s="175">
        <f>IF(N141="základní",J141,0)</f>
        <v>83338.199999999997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83338.199999999997</v>
      </c>
      <c r="BL141" s="15" t="s">
        <v>128</v>
      </c>
      <c r="BM141" s="174" t="s">
        <v>177</v>
      </c>
    </row>
    <row r="142" s="2" customFormat="1" ht="24.15" customHeight="1">
      <c r="A142" s="28"/>
      <c r="B142" s="161"/>
      <c r="C142" s="162" t="s">
        <v>8</v>
      </c>
      <c r="D142" s="162" t="s">
        <v>123</v>
      </c>
      <c r="E142" s="163" t="s">
        <v>178</v>
      </c>
      <c r="F142" s="164" t="s">
        <v>179</v>
      </c>
      <c r="G142" s="165" t="s">
        <v>126</v>
      </c>
      <c r="H142" s="166">
        <v>1</v>
      </c>
      <c r="I142" s="167">
        <v>10787.6</v>
      </c>
      <c r="J142" s="167">
        <f>ROUND(I142*H142,2)</f>
        <v>10787.6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127</v>
      </c>
      <c r="AT142" s="174" t="s">
        <v>123</v>
      </c>
      <c r="AU142" s="174" t="s">
        <v>80</v>
      </c>
      <c r="AY142" s="15" t="s">
        <v>119</v>
      </c>
      <c r="BE142" s="175">
        <f>IF(N142="základní",J142,0)</f>
        <v>10787.6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10787.6</v>
      </c>
      <c r="BL142" s="15" t="s">
        <v>128</v>
      </c>
      <c r="BM142" s="174" t="s">
        <v>180</v>
      </c>
    </row>
    <row r="143" s="12" customFormat="1" ht="22.8" customHeight="1">
      <c r="A143" s="12"/>
      <c r="B143" s="149"/>
      <c r="C143" s="12"/>
      <c r="D143" s="150" t="s">
        <v>69</v>
      </c>
      <c r="E143" s="159" t="s">
        <v>181</v>
      </c>
      <c r="F143" s="159" t="s">
        <v>182</v>
      </c>
      <c r="G143" s="12"/>
      <c r="H143" s="12"/>
      <c r="I143" s="12"/>
      <c r="J143" s="160">
        <f>BK143</f>
        <v>861208.59999999998</v>
      </c>
      <c r="K143" s="12"/>
      <c r="L143" s="149"/>
      <c r="M143" s="153"/>
      <c r="N143" s="154"/>
      <c r="O143" s="154"/>
      <c r="P143" s="155">
        <f>SUM(P144:P170)</f>
        <v>0</v>
      </c>
      <c r="Q143" s="154"/>
      <c r="R143" s="155">
        <f>SUM(R144:R170)</f>
        <v>0</v>
      </c>
      <c r="S143" s="154"/>
      <c r="T143" s="156">
        <f>SUM(T144:T170)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0" t="s">
        <v>78</v>
      </c>
      <c r="AT143" s="157" t="s">
        <v>69</v>
      </c>
      <c r="AU143" s="157" t="s">
        <v>78</v>
      </c>
      <c r="AY143" s="150" t="s">
        <v>119</v>
      </c>
      <c r="BK143" s="158">
        <f>SUM(BK144:BK170)</f>
        <v>861208.59999999998</v>
      </c>
    </row>
    <row r="144" s="2" customFormat="1" ht="24.15" customHeight="1">
      <c r="A144" s="28"/>
      <c r="B144" s="161"/>
      <c r="C144" s="162" t="s">
        <v>183</v>
      </c>
      <c r="D144" s="162" t="s">
        <v>123</v>
      </c>
      <c r="E144" s="163" t="s">
        <v>184</v>
      </c>
      <c r="F144" s="164" t="s">
        <v>185</v>
      </c>
      <c r="G144" s="165" t="s">
        <v>126</v>
      </c>
      <c r="H144" s="166">
        <v>170</v>
      </c>
      <c r="I144" s="167">
        <v>1744.2000000000001</v>
      </c>
      <c r="J144" s="167">
        <f>ROUND(I144*H144,2)</f>
        <v>296514</v>
      </c>
      <c r="K144" s="168"/>
      <c r="L144" s="169"/>
      <c r="M144" s="170" t="s">
        <v>1</v>
      </c>
      <c r="N144" s="171" t="s">
        <v>35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127</v>
      </c>
      <c r="AT144" s="174" t="s">
        <v>123</v>
      </c>
      <c r="AU144" s="174" t="s">
        <v>80</v>
      </c>
      <c r="AY144" s="15" t="s">
        <v>119</v>
      </c>
      <c r="BE144" s="175">
        <f>IF(N144="základní",J144,0)</f>
        <v>296514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296514</v>
      </c>
      <c r="BL144" s="15" t="s">
        <v>128</v>
      </c>
      <c r="BM144" s="174" t="s">
        <v>186</v>
      </c>
    </row>
    <row r="145" s="2" customFormat="1" ht="24.15" customHeight="1">
      <c r="A145" s="28"/>
      <c r="B145" s="161"/>
      <c r="C145" s="162" t="s">
        <v>187</v>
      </c>
      <c r="D145" s="162" t="s">
        <v>123</v>
      </c>
      <c r="E145" s="163" t="s">
        <v>188</v>
      </c>
      <c r="F145" s="164" t="s">
        <v>189</v>
      </c>
      <c r="G145" s="165" t="s">
        <v>126</v>
      </c>
      <c r="H145" s="166">
        <v>30</v>
      </c>
      <c r="I145" s="167">
        <v>4889.6999999999998</v>
      </c>
      <c r="J145" s="167">
        <f>ROUND(I145*H145,2)</f>
        <v>146691</v>
      </c>
      <c r="K145" s="168"/>
      <c r="L145" s="169"/>
      <c r="M145" s="170" t="s">
        <v>1</v>
      </c>
      <c r="N145" s="171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127</v>
      </c>
      <c r="AT145" s="174" t="s">
        <v>123</v>
      </c>
      <c r="AU145" s="174" t="s">
        <v>80</v>
      </c>
      <c r="AY145" s="15" t="s">
        <v>119</v>
      </c>
      <c r="BE145" s="175">
        <f>IF(N145="základní",J145,0)</f>
        <v>146691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146691</v>
      </c>
      <c r="BL145" s="15" t="s">
        <v>128</v>
      </c>
      <c r="BM145" s="174" t="s">
        <v>190</v>
      </c>
    </row>
    <row r="146" s="2" customFormat="1" ht="24.15" customHeight="1">
      <c r="A146" s="28"/>
      <c r="B146" s="161"/>
      <c r="C146" s="162" t="s">
        <v>191</v>
      </c>
      <c r="D146" s="162" t="s">
        <v>123</v>
      </c>
      <c r="E146" s="163" t="s">
        <v>192</v>
      </c>
      <c r="F146" s="164" t="s">
        <v>193</v>
      </c>
      <c r="G146" s="165" t="s">
        <v>126</v>
      </c>
      <c r="H146" s="166">
        <v>200</v>
      </c>
      <c r="I146" s="167">
        <v>180.09999999999999</v>
      </c>
      <c r="J146" s="167">
        <f>ROUND(I146*H146,2)</f>
        <v>36020</v>
      </c>
      <c r="K146" s="168"/>
      <c r="L146" s="169"/>
      <c r="M146" s="170" t="s">
        <v>1</v>
      </c>
      <c r="N146" s="171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127</v>
      </c>
      <c r="AT146" s="174" t="s">
        <v>123</v>
      </c>
      <c r="AU146" s="174" t="s">
        <v>80</v>
      </c>
      <c r="AY146" s="15" t="s">
        <v>119</v>
      </c>
      <c r="BE146" s="175">
        <f>IF(N146="základní",J146,0)</f>
        <v>36020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36020</v>
      </c>
      <c r="BL146" s="15" t="s">
        <v>128</v>
      </c>
      <c r="BM146" s="174" t="s">
        <v>194</v>
      </c>
    </row>
    <row r="147" s="2" customFormat="1" ht="24.15" customHeight="1">
      <c r="A147" s="28"/>
      <c r="B147" s="161"/>
      <c r="C147" s="162" t="s">
        <v>195</v>
      </c>
      <c r="D147" s="162" t="s">
        <v>123</v>
      </c>
      <c r="E147" s="163" t="s">
        <v>196</v>
      </c>
      <c r="F147" s="164" t="s">
        <v>197</v>
      </c>
      <c r="G147" s="165" t="s">
        <v>126</v>
      </c>
      <c r="H147" s="166">
        <v>4</v>
      </c>
      <c r="I147" s="167">
        <v>966.70000000000005</v>
      </c>
      <c r="J147" s="167">
        <f>ROUND(I147*H147,2)</f>
        <v>3866.8000000000002</v>
      </c>
      <c r="K147" s="168"/>
      <c r="L147" s="169"/>
      <c r="M147" s="170" t="s">
        <v>1</v>
      </c>
      <c r="N147" s="171" t="s">
        <v>35</v>
      </c>
      <c r="O147" s="172">
        <v>0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127</v>
      </c>
      <c r="AT147" s="174" t="s">
        <v>123</v>
      </c>
      <c r="AU147" s="174" t="s">
        <v>80</v>
      </c>
      <c r="AY147" s="15" t="s">
        <v>119</v>
      </c>
      <c r="BE147" s="175">
        <f>IF(N147="základní",J147,0)</f>
        <v>3866.8000000000002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3866.8000000000002</v>
      </c>
      <c r="BL147" s="15" t="s">
        <v>128</v>
      </c>
      <c r="BM147" s="174" t="s">
        <v>198</v>
      </c>
    </row>
    <row r="148" s="2" customFormat="1" ht="24.15" customHeight="1">
      <c r="A148" s="28"/>
      <c r="B148" s="161"/>
      <c r="C148" s="162" t="s">
        <v>199</v>
      </c>
      <c r="D148" s="162" t="s">
        <v>123</v>
      </c>
      <c r="E148" s="163" t="s">
        <v>200</v>
      </c>
      <c r="F148" s="164" t="s">
        <v>201</v>
      </c>
      <c r="G148" s="165" t="s">
        <v>126</v>
      </c>
      <c r="H148" s="166">
        <v>4</v>
      </c>
      <c r="I148" s="167">
        <v>982.5</v>
      </c>
      <c r="J148" s="167">
        <f>ROUND(I148*H148,2)</f>
        <v>3930</v>
      </c>
      <c r="K148" s="168"/>
      <c r="L148" s="169"/>
      <c r="M148" s="170" t="s">
        <v>1</v>
      </c>
      <c r="N148" s="171" t="s">
        <v>35</v>
      </c>
      <c r="O148" s="172">
        <v>0</v>
      </c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127</v>
      </c>
      <c r="AT148" s="174" t="s">
        <v>123</v>
      </c>
      <c r="AU148" s="174" t="s">
        <v>80</v>
      </c>
      <c r="AY148" s="15" t="s">
        <v>119</v>
      </c>
      <c r="BE148" s="175">
        <f>IF(N148="základní",J148,0)</f>
        <v>3930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3930</v>
      </c>
      <c r="BL148" s="15" t="s">
        <v>128</v>
      </c>
      <c r="BM148" s="174" t="s">
        <v>202</v>
      </c>
    </row>
    <row r="149" s="2" customFormat="1" ht="24.15" customHeight="1">
      <c r="A149" s="28"/>
      <c r="B149" s="161"/>
      <c r="C149" s="162" t="s">
        <v>7</v>
      </c>
      <c r="D149" s="162" t="s">
        <v>123</v>
      </c>
      <c r="E149" s="163" t="s">
        <v>203</v>
      </c>
      <c r="F149" s="164" t="s">
        <v>204</v>
      </c>
      <c r="G149" s="165" t="s">
        <v>126</v>
      </c>
      <c r="H149" s="166">
        <v>20</v>
      </c>
      <c r="I149" s="167">
        <v>290.80000000000001</v>
      </c>
      <c r="J149" s="167">
        <f>ROUND(I149*H149,2)</f>
        <v>5816</v>
      </c>
      <c r="K149" s="168"/>
      <c r="L149" s="169"/>
      <c r="M149" s="170" t="s">
        <v>1</v>
      </c>
      <c r="N149" s="171" t="s">
        <v>35</v>
      </c>
      <c r="O149" s="172">
        <v>0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127</v>
      </c>
      <c r="AT149" s="174" t="s">
        <v>123</v>
      </c>
      <c r="AU149" s="174" t="s">
        <v>80</v>
      </c>
      <c r="AY149" s="15" t="s">
        <v>119</v>
      </c>
      <c r="BE149" s="175">
        <f>IF(N149="základní",J149,0)</f>
        <v>5816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5816</v>
      </c>
      <c r="BL149" s="15" t="s">
        <v>128</v>
      </c>
      <c r="BM149" s="174" t="s">
        <v>205</v>
      </c>
    </row>
    <row r="150" s="2" customFormat="1" ht="24.15" customHeight="1">
      <c r="A150" s="28"/>
      <c r="B150" s="161"/>
      <c r="C150" s="162" t="s">
        <v>206</v>
      </c>
      <c r="D150" s="162" t="s">
        <v>123</v>
      </c>
      <c r="E150" s="163" t="s">
        <v>207</v>
      </c>
      <c r="F150" s="164" t="s">
        <v>208</v>
      </c>
      <c r="G150" s="165" t="s">
        <v>126</v>
      </c>
      <c r="H150" s="166">
        <v>30</v>
      </c>
      <c r="I150" s="167">
        <v>324.39999999999998</v>
      </c>
      <c r="J150" s="167">
        <f>ROUND(I150*H150,2)</f>
        <v>9732</v>
      </c>
      <c r="K150" s="168"/>
      <c r="L150" s="169"/>
      <c r="M150" s="170" t="s">
        <v>1</v>
      </c>
      <c r="N150" s="171" t="s">
        <v>35</v>
      </c>
      <c r="O150" s="172">
        <v>0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127</v>
      </c>
      <c r="AT150" s="174" t="s">
        <v>123</v>
      </c>
      <c r="AU150" s="174" t="s">
        <v>80</v>
      </c>
      <c r="AY150" s="15" t="s">
        <v>119</v>
      </c>
      <c r="BE150" s="175">
        <f>IF(N150="základní",J150,0)</f>
        <v>9732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9732</v>
      </c>
      <c r="BL150" s="15" t="s">
        <v>128</v>
      </c>
      <c r="BM150" s="174" t="s">
        <v>209</v>
      </c>
    </row>
    <row r="151" s="2" customFormat="1" ht="24.15" customHeight="1">
      <c r="A151" s="28"/>
      <c r="B151" s="161"/>
      <c r="C151" s="162" t="s">
        <v>210</v>
      </c>
      <c r="D151" s="162" t="s">
        <v>123</v>
      </c>
      <c r="E151" s="163" t="s">
        <v>211</v>
      </c>
      <c r="F151" s="164" t="s">
        <v>212</v>
      </c>
      <c r="G151" s="165" t="s">
        <v>126</v>
      </c>
      <c r="H151" s="166">
        <v>30</v>
      </c>
      <c r="I151" s="167">
        <v>1932.7000000000001</v>
      </c>
      <c r="J151" s="167">
        <f>ROUND(I151*H151,2)</f>
        <v>57981</v>
      </c>
      <c r="K151" s="168"/>
      <c r="L151" s="169"/>
      <c r="M151" s="170" t="s">
        <v>1</v>
      </c>
      <c r="N151" s="171" t="s">
        <v>35</v>
      </c>
      <c r="O151" s="172">
        <v>0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127</v>
      </c>
      <c r="AT151" s="174" t="s">
        <v>123</v>
      </c>
      <c r="AU151" s="174" t="s">
        <v>80</v>
      </c>
      <c r="AY151" s="15" t="s">
        <v>119</v>
      </c>
      <c r="BE151" s="175">
        <f>IF(N151="základní",J151,0)</f>
        <v>57981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57981</v>
      </c>
      <c r="BL151" s="15" t="s">
        <v>128</v>
      </c>
      <c r="BM151" s="174" t="s">
        <v>213</v>
      </c>
    </row>
    <row r="152" s="2" customFormat="1" ht="24.15" customHeight="1">
      <c r="A152" s="28"/>
      <c r="B152" s="161"/>
      <c r="C152" s="162" t="s">
        <v>214</v>
      </c>
      <c r="D152" s="162" t="s">
        <v>123</v>
      </c>
      <c r="E152" s="163" t="s">
        <v>215</v>
      </c>
      <c r="F152" s="164" t="s">
        <v>216</v>
      </c>
      <c r="G152" s="165" t="s">
        <v>126</v>
      </c>
      <c r="H152" s="166">
        <v>5</v>
      </c>
      <c r="I152" s="167">
        <v>401.30000000000001</v>
      </c>
      <c r="J152" s="167">
        <f>ROUND(I152*H152,2)</f>
        <v>2006.5</v>
      </c>
      <c r="K152" s="168"/>
      <c r="L152" s="169"/>
      <c r="M152" s="170" t="s">
        <v>1</v>
      </c>
      <c r="N152" s="171" t="s">
        <v>35</v>
      </c>
      <c r="O152" s="172">
        <v>0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127</v>
      </c>
      <c r="AT152" s="174" t="s">
        <v>123</v>
      </c>
      <c r="AU152" s="174" t="s">
        <v>80</v>
      </c>
      <c r="AY152" s="15" t="s">
        <v>119</v>
      </c>
      <c r="BE152" s="175">
        <f>IF(N152="základní",J152,0)</f>
        <v>2006.5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2006.5</v>
      </c>
      <c r="BL152" s="15" t="s">
        <v>128</v>
      </c>
      <c r="BM152" s="174" t="s">
        <v>217</v>
      </c>
    </row>
    <row r="153" s="2" customFormat="1" ht="24.15" customHeight="1">
      <c r="A153" s="28"/>
      <c r="B153" s="161"/>
      <c r="C153" s="162" t="s">
        <v>218</v>
      </c>
      <c r="D153" s="162" t="s">
        <v>123</v>
      </c>
      <c r="E153" s="163" t="s">
        <v>211</v>
      </c>
      <c r="F153" s="164" t="s">
        <v>212</v>
      </c>
      <c r="G153" s="165" t="s">
        <v>126</v>
      </c>
      <c r="H153" s="166">
        <v>5</v>
      </c>
      <c r="I153" s="167">
        <v>1932.7000000000001</v>
      </c>
      <c r="J153" s="167">
        <f>ROUND(I153*H153,2)</f>
        <v>9663.5</v>
      </c>
      <c r="K153" s="168"/>
      <c r="L153" s="169"/>
      <c r="M153" s="170" t="s">
        <v>1</v>
      </c>
      <c r="N153" s="171" t="s">
        <v>35</v>
      </c>
      <c r="O153" s="172">
        <v>0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127</v>
      </c>
      <c r="AT153" s="174" t="s">
        <v>123</v>
      </c>
      <c r="AU153" s="174" t="s">
        <v>80</v>
      </c>
      <c r="AY153" s="15" t="s">
        <v>119</v>
      </c>
      <c r="BE153" s="175">
        <f>IF(N153="základní",J153,0)</f>
        <v>9663.5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9663.5</v>
      </c>
      <c r="BL153" s="15" t="s">
        <v>128</v>
      </c>
      <c r="BM153" s="174" t="s">
        <v>219</v>
      </c>
    </row>
    <row r="154" s="2" customFormat="1" ht="24.15" customHeight="1">
      <c r="A154" s="28"/>
      <c r="B154" s="161"/>
      <c r="C154" s="162" t="s">
        <v>220</v>
      </c>
      <c r="D154" s="162" t="s">
        <v>123</v>
      </c>
      <c r="E154" s="163" t="s">
        <v>221</v>
      </c>
      <c r="F154" s="164" t="s">
        <v>222</v>
      </c>
      <c r="G154" s="165" t="s">
        <v>126</v>
      </c>
      <c r="H154" s="166">
        <v>800</v>
      </c>
      <c r="I154" s="167">
        <v>133.09999999999999</v>
      </c>
      <c r="J154" s="167">
        <f>ROUND(I154*H154,2)</f>
        <v>106480</v>
      </c>
      <c r="K154" s="168"/>
      <c r="L154" s="169"/>
      <c r="M154" s="170" t="s">
        <v>1</v>
      </c>
      <c r="N154" s="171" t="s">
        <v>35</v>
      </c>
      <c r="O154" s="172">
        <v>0</v>
      </c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127</v>
      </c>
      <c r="AT154" s="174" t="s">
        <v>123</v>
      </c>
      <c r="AU154" s="174" t="s">
        <v>80</v>
      </c>
      <c r="AY154" s="15" t="s">
        <v>119</v>
      </c>
      <c r="BE154" s="175">
        <f>IF(N154="základní",J154,0)</f>
        <v>106480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106480</v>
      </c>
      <c r="BL154" s="15" t="s">
        <v>128</v>
      </c>
      <c r="BM154" s="174" t="s">
        <v>223</v>
      </c>
    </row>
    <row r="155" s="2" customFormat="1" ht="24.15" customHeight="1">
      <c r="A155" s="28"/>
      <c r="B155" s="161"/>
      <c r="C155" s="162" t="s">
        <v>224</v>
      </c>
      <c r="D155" s="162" t="s">
        <v>123</v>
      </c>
      <c r="E155" s="163" t="s">
        <v>225</v>
      </c>
      <c r="F155" s="164" t="s">
        <v>226</v>
      </c>
      <c r="G155" s="165" t="s">
        <v>126</v>
      </c>
      <c r="H155" s="166">
        <v>1</v>
      </c>
      <c r="I155" s="167">
        <v>52222.199999999997</v>
      </c>
      <c r="J155" s="167">
        <f>ROUND(I155*H155,2)</f>
        <v>52222.199999999997</v>
      </c>
      <c r="K155" s="168"/>
      <c r="L155" s="169"/>
      <c r="M155" s="170" t="s">
        <v>1</v>
      </c>
      <c r="N155" s="171" t="s">
        <v>35</v>
      </c>
      <c r="O155" s="172">
        <v>0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127</v>
      </c>
      <c r="AT155" s="174" t="s">
        <v>123</v>
      </c>
      <c r="AU155" s="174" t="s">
        <v>80</v>
      </c>
      <c r="AY155" s="15" t="s">
        <v>119</v>
      </c>
      <c r="BE155" s="175">
        <f>IF(N155="základní",J155,0)</f>
        <v>52222.199999999997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52222.199999999997</v>
      </c>
      <c r="BL155" s="15" t="s">
        <v>128</v>
      </c>
      <c r="BM155" s="174" t="s">
        <v>227</v>
      </c>
    </row>
    <row r="156" s="2" customFormat="1" ht="24.15" customHeight="1">
      <c r="A156" s="28"/>
      <c r="B156" s="161"/>
      <c r="C156" s="162" t="s">
        <v>228</v>
      </c>
      <c r="D156" s="162" t="s">
        <v>123</v>
      </c>
      <c r="E156" s="163" t="s">
        <v>229</v>
      </c>
      <c r="F156" s="164" t="s">
        <v>230</v>
      </c>
      <c r="G156" s="165" t="s">
        <v>126</v>
      </c>
      <c r="H156" s="166">
        <v>2</v>
      </c>
      <c r="I156" s="167">
        <v>25465.799999999999</v>
      </c>
      <c r="J156" s="167">
        <f>ROUND(I156*H156,2)</f>
        <v>50931.599999999999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127</v>
      </c>
      <c r="AT156" s="174" t="s">
        <v>123</v>
      </c>
      <c r="AU156" s="174" t="s">
        <v>80</v>
      </c>
      <c r="AY156" s="15" t="s">
        <v>119</v>
      </c>
      <c r="BE156" s="175">
        <f>IF(N156="základní",J156,0)</f>
        <v>50931.599999999999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50931.599999999999</v>
      </c>
      <c r="BL156" s="15" t="s">
        <v>128</v>
      </c>
      <c r="BM156" s="174" t="s">
        <v>231</v>
      </c>
    </row>
    <row r="157" s="2" customFormat="1" ht="24.15" customHeight="1">
      <c r="A157" s="28"/>
      <c r="B157" s="161"/>
      <c r="C157" s="162" t="s">
        <v>232</v>
      </c>
      <c r="D157" s="162" t="s">
        <v>123</v>
      </c>
      <c r="E157" s="163" t="s">
        <v>233</v>
      </c>
      <c r="F157" s="164" t="s">
        <v>234</v>
      </c>
      <c r="G157" s="165" t="s">
        <v>126</v>
      </c>
      <c r="H157" s="166">
        <v>2</v>
      </c>
      <c r="I157" s="167">
        <v>6764.3000000000002</v>
      </c>
      <c r="J157" s="167">
        <f>ROUND(I157*H157,2)</f>
        <v>13528.6</v>
      </c>
      <c r="K157" s="168"/>
      <c r="L157" s="169"/>
      <c r="M157" s="170" t="s">
        <v>1</v>
      </c>
      <c r="N157" s="171" t="s">
        <v>35</v>
      </c>
      <c r="O157" s="172">
        <v>0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127</v>
      </c>
      <c r="AT157" s="174" t="s">
        <v>123</v>
      </c>
      <c r="AU157" s="174" t="s">
        <v>80</v>
      </c>
      <c r="AY157" s="15" t="s">
        <v>119</v>
      </c>
      <c r="BE157" s="175">
        <f>IF(N157="základní",J157,0)</f>
        <v>13528.6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13528.6</v>
      </c>
      <c r="BL157" s="15" t="s">
        <v>128</v>
      </c>
      <c r="BM157" s="174" t="s">
        <v>235</v>
      </c>
    </row>
    <row r="158" s="2" customFormat="1" ht="24.15" customHeight="1">
      <c r="A158" s="28"/>
      <c r="B158" s="161"/>
      <c r="C158" s="162" t="s">
        <v>236</v>
      </c>
      <c r="D158" s="162" t="s">
        <v>123</v>
      </c>
      <c r="E158" s="163" t="s">
        <v>237</v>
      </c>
      <c r="F158" s="164" t="s">
        <v>238</v>
      </c>
      <c r="G158" s="165" t="s">
        <v>126</v>
      </c>
      <c r="H158" s="166">
        <v>2</v>
      </c>
      <c r="I158" s="167">
        <v>1636.4000000000001</v>
      </c>
      <c r="J158" s="167">
        <f>ROUND(I158*H158,2)</f>
        <v>3272.8000000000002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127</v>
      </c>
      <c r="AT158" s="174" t="s">
        <v>123</v>
      </c>
      <c r="AU158" s="174" t="s">
        <v>80</v>
      </c>
      <c r="AY158" s="15" t="s">
        <v>119</v>
      </c>
      <c r="BE158" s="175">
        <f>IF(N158="základní",J158,0)</f>
        <v>3272.8000000000002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3272.8000000000002</v>
      </c>
      <c r="BL158" s="15" t="s">
        <v>128</v>
      </c>
      <c r="BM158" s="174" t="s">
        <v>239</v>
      </c>
    </row>
    <row r="159" s="2" customFormat="1" ht="24.15" customHeight="1">
      <c r="A159" s="28"/>
      <c r="B159" s="161"/>
      <c r="C159" s="162" t="s">
        <v>240</v>
      </c>
      <c r="D159" s="162" t="s">
        <v>123</v>
      </c>
      <c r="E159" s="163" t="s">
        <v>241</v>
      </c>
      <c r="F159" s="164" t="s">
        <v>242</v>
      </c>
      <c r="G159" s="165" t="s">
        <v>126</v>
      </c>
      <c r="H159" s="166">
        <v>2</v>
      </c>
      <c r="I159" s="167">
        <v>2614.1999999999998</v>
      </c>
      <c r="J159" s="167">
        <f>ROUND(I159*H159,2)</f>
        <v>5228.3999999999996</v>
      </c>
      <c r="K159" s="168"/>
      <c r="L159" s="169"/>
      <c r="M159" s="170" t="s">
        <v>1</v>
      </c>
      <c r="N159" s="171" t="s">
        <v>35</v>
      </c>
      <c r="O159" s="172">
        <v>0</v>
      </c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127</v>
      </c>
      <c r="AT159" s="174" t="s">
        <v>123</v>
      </c>
      <c r="AU159" s="174" t="s">
        <v>80</v>
      </c>
      <c r="AY159" s="15" t="s">
        <v>119</v>
      </c>
      <c r="BE159" s="175">
        <f>IF(N159="základní",J159,0)</f>
        <v>5228.3999999999996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5228.3999999999996</v>
      </c>
      <c r="BL159" s="15" t="s">
        <v>128</v>
      </c>
      <c r="BM159" s="174" t="s">
        <v>243</v>
      </c>
    </row>
    <row r="160" s="2" customFormat="1" ht="24.15" customHeight="1">
      <c r="A160" s="28"/>
      <c r="B160" s="161"/>
      <c r="C160" s="162" t="s">
        <v>244</v>
      </c>
      <c r="D160" s="162" t="s">
        <v>123</v>
      </c>
      <c r="E160" s="163" t="s">
        <v>245</v>
      </c>
      <c r="F160" s="164" t="s">
        <v>246</v>
      </c>
      <c r="G160" s="165" t="s">
        <v>126</v>
      </c>
      <c r="H160" s="166">
        <v>2</v>
      </c>
      <c r="I160" s="167">
        <v>2258.8000000000002</v>
      </c>
      <c r="J160" s="167">
        <f>ROUND(I160*H160,2)</f>
        <v>4517.6000000000004</v>
      </c>
      <c r="K160" s="168"/>
      <c r="L160" s="169"/>
      <c r="M160" s="170" t="s">
        <v>1</v>
      </c>
      <c r="N160" s="171" t="s">
        <v>35</v>
      </c>
      <c r="O160" s="172">
        <v>0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127</v>
      </c>
      <c r="AT160" s="174" t="s">
        <v>123</v>
      </c>
      <c r="AU160" s="174" t="s">
        <v>80</v>
      </c>
      <c r="AY160" s="15" t="s">
        <v>119</v>
      </c>
      <c r="BE160" s="175">
        <f>IF(N160="základní",J160,0)</f>
        <v>4517.6000000000004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4517.6000000000004</v>
      </c>
      <c r="BL160" s="15" t="s">
        <v>128</v>
      </c>
      <c r="BM160" s="174" t="s">
        <v>247</v>
      </c>
    </row>
    <row r="161" s="2" customFormat="1" ht="24.15" customHeight="1">
      <c r="A161" s="28"/>
      <c r="B161" s="161"/>
      <c r="C161" s="162" t="s">
        <v>248</v>
      </c>
      <c r="D161" s="162" t="s">
        <v>123</v>
      </c>
      <c r="E161" s="163" t="s">
        <v>249</v>
      </c>
      <c r="F161" s="164" t="s">
        <v>250</v>
      </c>
      <c r="G161" s="165" t="s">
        <v>126</v>
      </c>
      <c r="H161" s="166">
        <v>2</v>
      </c>
      <c r="I161" s="167">
        <v>312.39999999999998</v>
      </c>
      <c r="J161" s="167">
        <f>ROUND(I161*H161,2)</f>
        <v>624.79999999999995</v>
      </c>
      <c r="K161" s="168"/>
      <c r="L161" s="169"/>
      <c r="M161" s="170" t="s">
        <v>1</v>
      </c>
      <c r="N161" s="171" t="s">
        <v>35</v>
      </c>
      <c r="O161" s="172">
        <v>0</v>
      </c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127</v>
      </c>
      <c r="AT161" s="174" t="s">
        <v>123</v>
      </c>
      <c r="AU161" s="174" t="s">
        <v>80</v>
      </c>
      <c r="AY161" s="15" t="s">
        <v>119</v>
      </c>
      <c r="BE161" s="175">
        <f>IF(N161="základní",J161,0)</f>
        <v>624.79999999999995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624.79999999999995</v>
      </c>
      <c r="BL161" s="15" t="s">
        <v>128</v>
      </c>
      <c r="BM161" s="174" t="s">
        <v>251</v>
      </c>
    </row>
    <row r="162" s="2" customFormat="1" ht="24.15" customHeight="1">
      <c r="A162" s="28"/>
      <c r="B162" s="161"/>
      <c r="C162" s="162" t="s">
        <v>252</v>
      </c>
      <c r="D162" s="162" t="s">
        <v>123</v>
      </c>
      <c r="E162" s="163" t="s">
        <v>253</v>
      </c>
      <c r="F162" s="164" t="s">
        <v>254</v>
      </c>
      <c r="G162" s="165" t="s">
        <v>126</v>
      </c>
      <c r="H162" s="166">
        <v>2</v>
      </c>
      <c r="I162" s="167">
        <v>5944.3000000000002</v>
      </c>
      <c r="J162" s="167">
        <f>ROUND(I162*H162,2)</f>
        <v>11888.6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127</v>
      </c>
      <c r="AT162" s="174" t="s">
        <v>123</v>
      </c>
      <c r="AU162" s="174" t="s">
        <v>80</v>
      </c>
      <c r="AY162" s="15" t="s">
        <v>119</v>
      </c>
      <c r="BE162" s="175">
        <f>IF(N162="základní",J162,0)</f>
        <v>11888.6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11888.6</v>
      </c>
      <c r="BL162" s="15" t="s">
        <v>128</v>
      </c>
      <c r="BM162" s="174" t="s">
        <v>255</v>
      </c>
    </row>
    <row r="163" s="2" customFormat="1" ht="24.15" customHeight="1">
      <c r="A163" s="28"/>
      <c r="B163" s="161"/>
      <c r="C163" s="162" t="s">
        <v>256</v>
      </c>
      <c r="D163" s="162" t="s">
        <v>123</v>
      </c>
      <c r="E163" s="163" t="s">
        <v>257</v>
      </c>
      <c r="F163" s="164" t="s">
        <v>258</v>
      </c>
      <c r="G163" s="165" t="s">
        <v>126</v>
      </c>
      <c r="H163" s="166">
        <v>2</v>
      </c>
      <c r="I163" s="167">
        <v>3919</v>
      </c>
      <c r="J163" s="167">
        <f>ROUND(I163*H163,2)</f>
        <v>7838</v>
      </c>
      <c r="K163" s="168"/>
      <c r="L163" s="169"/>
      <c r="M163" s="170" t="s">
        <v>1</v>
      </c>
      <c r="N163" s="171" t="s">
        <v>35</v>
      </c>
      <c r="O163" s="172">
        <v>0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127</v>
      </c>
      <c r="AT163" s="174" t="s">
        <v>123</v>
      </c>
      <c r="AU163" s="174" t="s">
        <v>80</v>
      </c>
      <c r="AY163" s="15" t="s">
        <v>119</v>
      </c>
      <c r="BE163" s="175">
        <f>IF(N163="základní",J163,0)</f>
        <v>7838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7838</v>
      </c>
      <c r="BL163" s="15" t="s">
        <v>128</v>
      </c>
      <c r="BM163" s="174" t="s">
        <v>259</v>
      </c>
    </row>
    <row r="164" s="2" customFormat="1" ht="24.15" customHeight="1">
      <c r="A164" s="28"/>
      <c r="B164" s="161"/>
      <c r="C164" s="162" t="s">
        <v>260</v>
      </c>
      <c r="D164" s="162" t="s">
        <v>123</v>
      </c>
      <c r="E164" s="163" t="s">
        <v>261</v>
      </c>
      <c r="F164" s="164" t="s">
        <v>262</v>
      </c>
      <c r="G164" s="165" t="s">
        <v>126</v>
      </c>
      <c r="H164" s="166">
        <v>2</v>
      </c>
      <c r="I164" s="167">
        <v>2405.1999999999998</v>
      </c>
      <c r="J164" s="167">
        <f>ROUND(I164*H164,2)</f>
        <v>4810.3999999999996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127</v>
      </c>
      <c r="AT164" s="174" t="s">
        <v>123</v>
      </c>
      <c r="AU164" s="174" t="s">
        <v>80</v>
      </c>
      <c r="AY164" s="15" t="s">
        <v>119</v>
      </c>
      <c r="BE164" s="175">
        <f>IF(N164="základní",J164,0)</f>
        <v>4810.3999999999996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4810.3999999999996</v>
      </c>
      <c r="BL164" s="15" t="s">
        <v>128</v>
      </c>
      <c r="BM164" s="174" t="s">
        <v>263</v>
      </c>
    </row>
    <row r="165" s="2" customFormat="1" ht="24.15" customHeight="1">
      <c r="A165" s="28"/>
      <c r="B165" s="161"/>
      <c r="C165" s="162" t="s">
        <v>264</v>
      </c>
      <c r="D165" s="162" t="s">
        <v>123</v>
      </c>
      <c r="E165" s="163" t="s">
        <v>265</v>
      </c>
      <c r="F165" s="164" t="s">
        <v>266</v>
      </c>
      <c r="G165" s="165" t="s">
        <v>126</v>
      </c>
      <c r="H165" s="166">
        <v>2</v>
      </c>
      <c r="I165" s="167">
        <v>582.10000000000002</v>
      </c>
      <c r="J165" s="167">
        <f>ROUND(I165*H165,2)</f>
        <v>1164.2000000000001</v>
      </c>
      <c r="K165" s="168"/>
      <c r="L165" s="169"/>
      <c r="M165" s="170" t="s">
        <v>1</v>
      </c>
      <c r="N165" s="171" t="s">
        <v>35</v>
      </c>
      <c r="O165" s="172">
        <v>0</v>
      </c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127</v>
      </c>
      <c r="AT165" s="174" t="s">
        <v>123</v>
      </c>
      <c r="AU165" s="174" t="s">
        <v>80</v>
      </c>
      <c r="AY165" s="15" t="s">
        <v>119</v>
      </c>
      <c r="BE165" s="175">
        <f>IF(N165="základní",J165,0)</f>
        <v>1164.2000000000001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1164.2000000000001</v>
      </c>
      <c r="BL165" s="15" t="s">
        <v>128</v>
      </c>
      <c r="BM165" s="174" t="s">
        <v>267</v>
      </c>
    </row>
    <row r="166" s="2" customFormat="1" ht="24.15" customHeight="1">
      <c r="A166" s="28"/>
      <c r="B166" s="161"/>
      <c r="C166" s="162" t="s">
        <v>268</v>
      </c>
      <c r="D166" s="162" t="s">
        <v>123</v>
      </c>
      <c r="E166" s="163" t="s">
        <v>269</v>
      </c>
      <c r="F166" s="164" t="s">
        <v>270</v>
      </c>
      <c r="G166" s="165" t="s">
        <v>126</v>
      </c>
      <c r="H166" s="166">
        <v>2</v>
      </c>
      <c r="I166" s="167">
        <v>5413.3999999999996</v>
      </c>
      <c r="J166" s="167">
        <f>ROUND(I166*H166,2)</f>
        <v>10826.799999999999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127</v>
      </c>
      <c r="AT166" s="174" t="s">
        <v>123</v>
      </c>
      <c r="AU166" s="174" t="s">
        <v>80</v>
      </c>
      <c r="AY166" s="15" t="s">
        <v>119</v>
      </c>
      <c r="BE166" s="175">
        <f>IF(N166="základní",J166,0)</f>
        <v>10826.799999999999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10826.799999999999</v>
      </c>
      <c r="BL166" s="15" t="s">
        <v>128</v>
      </c>
      <c r="BM166" s="174" t="s">
        <v>271</v>
      </c>
    </row>
    <row r="167" s="2" customFormat="1" ht="24.15" customHeight="1">
      <c r="A167" s="28"/>
      <c r="B167" s="161"/>
      <c r="C167" s="162" t="s">
        <v>272</v>
      </c>
      <c r="D167" s="162" t="s">
        <v>123</v>
      </c>
      <c r="E167" s="163" t="s">
        <v>273</v>
      </c>
      <c r="F167" s="164" t="s">
        <v>274</v>
      </c>
      <c r="G167" s="165" t="s">
        <v>126</v>
      </c>
      <c r="H167" s="166">
        <v>2</v>
      </c>
      <c r="I167" s="167">
        <v>561</v>
      </c>
      <c r="J167" s="167">
        <f>ROUND(I167*H167,2)</f>
        <v>1122</v>
      </c>
      <c r="K167" s="168"/>
      <c r="L167" s="169"/>
      <c r="M167" s="170" t="s">
        <v>1</v>
      </c>
      <c r="N167" s="171" t="s">
        <v>35</v>
      </c>
      <c r="O167" s="172">
        <v>0</v>
      </c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127</v>
      </c>
      <c r="AT167" s="174" t="s">
        <v>123</v>
      </c>
      <c r="AU167" s="174" t="s">
        <v>80</v>
      </c>
      <c r="AY167" s="15" t="s">
        <v>119</v>
      </c>
      <c r="BE167" s="175">
        <f>IF(N167="základní",J167,0)</f>
        <v>1122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1122</v>
      </c>
      <c r="BL167" s="15" t="s">
        <v>128</v>
      </c>
      <c r="BM167" s="174" t="s">
        <v>275</v>
      </c>
    </row>
    <row r="168" s="2" customFormat="1" ht="24.15" customHeight="1">
      <c r="A168" s="28"/>
      <c r="B168" s="161"/>
      <c r="C168" s="162" t="s">
        <v>276</v>
      </c>
      <c r="D168" s="162" t="s">
        <v>123</v>
      </c>
      <c r="E168" s="163" t="s">
        <v>277</v>
      </c>
      <c r="F168" s="164" t="s">
        <v>278</v>
      </c>
      <c r="G168" s="165" t="s">
        <v>126</v>
      </c>
      <c r="H168" s="166">
        <v>2</v>
      </c>
      <c r="I168" s="167">
        <v>1274.7000000000001</v>
      </c>
      <c r="J168" s="167">
        <f>ROUND(I168*H168,2)</f>
        <v>2549.4000000000001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127</v>
      </c>
      <c r="AT168" s="174" t="s">
        <v>123</v>
      </c>
      <c r="AU168" s="174" t="s">
        <v>80</v>
      </c>
      <c r="AY168" s="15" t="s">
        <v>119</v>
      </c>
      <c r="BE168" s="175">
        <f>IF(N168="základní",J168,0)</f>
        <v>2549.4000000000001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2549.4000000000001</v>
      </c>
      <c r="BL168" s="15" t="s">
        <v>128</v>
      </c>
      <c r="BM168" s="174" t="s">
        <v>279</v>
      </c>
    </row>
    <row r="169" s="2" customFormat="1" ht="24.15" customHeight="1">
      <c r="A169" s="28"/>
      <c r="B169" s="161"/>
      <c r="C169" s="162" t="s">
        <v>280</v>
      </c>
      <c r="D169" s="162" t="s">
        <v>123</v>
      </c>
      <c r="E169" s="163" t="s">
        <v>281</v>
      </c>
      <c r="F169" s="164" t="s">
        <v>282</v>
      </c>
      <c r="G169" s="165" t="s">
        <v>126</v>
      </c>
      <c r="H169" s="166">
        <v>2</v>
      </c>
      <c r="I169" s="167">
        <v>1201</v>
      </c>
      <c r="J169" s="167">
        <f>ROUND(I169*H169,2)</f>
        <v>2402</v>
      </c>
      <c r="K169" s="168"/>
      <c r="L169" s="169"/>
      <c r="M169" s="170" t="s">
        <v>1</v>
      </c>
      <c r="N169" s="171" t="s">
        <v>35</v>
      </c>
      <c r="O169" s="172">
        <v>0</v>
      </c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127</v>
      </c>
      <c r="AT169" s="174" t="s">
        <v>123</v>
      </c>
      <c r="AU169" s="174" t="s">
        <v>80</v>
      </c>
      <c r="AY169" s="15" t="s">
        <v>119</v>
      </c>
      <c r="BE169" s="175">
        <f>IF(N169="základní",J169,0)</f>
        <v>2402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2402</v>
      </c>
      <c r="BL169" s="15" t="s">
        <v>128</v>
      </c>
      <c r="BM169" s="174" t="s">
        <v>283</v>
      </c>
    </row>
    <row r="170" s="2" customFormat="1" ht="24.15" customHeight="1">
      <c r="A170" s="28"/>
      <c r="B170" s="161"/>
      <c r="C170" s="162" t="s">
        <v>284</v>
      </c>
      <c r="D170" s="162" t="s">
        <v>123</v>
      </c>
      <c r="E170" s="163" t="s">
        <v>285</v>
      </c>
      <c r="F170" s="164" t="s">
        <v>286</v>
      </c>
      <c r="G170" s="165" t="s">
        <v>126</v>
      </c>
      <c r="H170" s="166">
        <v>2</v>
      </c>
      <c r="I170" s="167">
        <v>4790.1999999999998</v>
      </c>
      <c r="J170" s="167">
        <f>ROUND(I170*H170,2)</f>
        <v>9580.3999999999996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127</v>
      </c>
      <c r="AT170" s="174" t="s">
        <v>123</v>
      </c>
      <c r="AU170" s="174" t="s">
        <v>80</v>
      </c>
      <c r="AY170" s="15" t="s">
        <v>119</v>
      </c>
      <c r="BE170" s="175">
        <f>IF(N170="základní",J170,0)</f>
        <v>9580.3999999999996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9580.3999999999996</v>
      </c>
      <c r="BL170" s="15" t="s">
        <v>128</v>
      </c>
      <c r="BM170" s="174" t="s">
        <v>287</v>
      </c>
    </row>
    <row r="171" s="12" customFormat="1" ht="22.8" customHeight="1">
      <c r="A171" s="12"/>
      <c r="B171" s="149"/>
      <c r="C171" s="12"/>
      <c r="D171" s="150" t="s">
        <v>69</v>
      </c>
      <c r="E171" s="159" t="s">
        <v>288</v>
      </c>
      <c r="F171" s="159" t="s">
        <v>289</v>
      </c>
      <c r="G171" s="12"/>
      <c r="H171" s="12"/>
      <c r="I171" s="12"/>
      <c r="J171" s="160">
        <f>BK171</f>
        <v>363964.5</v>
      </c>
      <c r="K171" s="12"/>
      <c r="L171" s="149"/>
      <c r="M171" s="153"/>
      <c r="N171" s="154"/>
      <c r="O171" s="154"/>
      <c r="P171" s="155">
        <f>SUM(P172:P194)</f>
        <v>0</v>
      </c>
      <c r="Q171" s="154"/>
      <c r="R171" s="155">
        <f>SUM(R172:R194)</f>
        <v>0</v>
      </c>
      <c r="S171" s="154"/>
      <c r="T171" s="156">
        <f>SUM(T172:T194)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0" t="s">
        <v>122</v>
      </c>
      <c r="AT171" s="157" t="s">
        <v>69</v>
      </c>
      <c r="AU171" s="157" t="s">
        <v>78</v>
      </c>
      <c r="AY171" s="150" t="s">
        <v>119</v>
      </c>
      <c r="BK171" s="158">
        <f>SUM(BK172:BK194)</f>
        <v>363964.5</v>
      </c>
    </row>
    <row r="172" s="2" customFormat="1" ht="24.15" customHeight="1">
      <c r="A172" s="28"/>
      <c r="B172" s="161"/>
      <c r="C172" s="162" t="s">
        <v>290</v>
      </c>
      <c r="D172" s="162" t="s">
        <v>123</v>
      </c>
      <c r="E172" s="163" t="s">
        <v>291</v>
      </c>
      <c r="F172" s="164" t="s">
        <v>292</v>
      </c>
      <c r="G172" s="165" t="s">
        <v>126</v>
      </c>
      <c r="H172" s="166">
        <v>10</v>
      </c>
      <c r="I172" s="167">
        <v>4262.5</v>
      </c>
      <c r="J172" s="167">
        <f>ROUND(I172*H172,2)</f>
        <v>42625</v>
      </c>
      <c r="K172" s="168"/>
      <c r="L172" s="169"/>
      <c r="M172" s="170" t="s">
        <v>1</v>
      </c>
      <c r="N172" s="171" t="s">
        <v>35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127</v>
      </c>
      <c r="AT172" s="174" t="s">
        <v>123</v>
      </c>
      <c r="AU172" s="174" t="s">
        <v>80</v>
      </c>
      <c r="AY172" s="15" t="s">
        <v>119</v>
      </c>
      <c r="BE172" s="175">
        <f>IF(N172="základní",J172,0)</f>
        <v>42625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78</v>
      </c>
      <c r="BK172" s="175">
        <f>ROUND(I172*H172,2)</f>
        <v>42625</v>
      </c>
      <c r="BL172" s="15" t="s">
        <v>128</v>
      </c>
      <c r="BM172" s="174" t="s">
        <v>293</v>
      </c>
    </row>
    <row r="173" s="2" customFormat="1" ht="24.15" customHeight="1">
      <c r="A173" s="28"/>
      <c r="B173" s="161"/>
      <c r="C173" s="162" t="s">
        <v>294</v>
      </c>
      <c r="D173" s="162" t="s">
        <v>123</v>
      </c>
      <c r="E173" s="163" t="s">
        <v>295</v>
      </c>
      <c r="F173" s="164" t="s">
        <v>296</v>
      </c>
      <c r="G173" s="165" t="s">
        <v>126</v>
      </c>
      <c r="H173" s="166">
        <v>10</v>
      </c>
      <c r="I173" s="167">
        <v>348.69999999999999</v>
      </c>
      <c r="J173" s="167">
        <f>ROUND(I173*H173,2)</f>
        <v>3487</v>
      </c>
      <c r="K173" s="168"/>
      <c r="L173" s="169"/>
      <c r="M173" s="170" t="s">
        <v>1</v>
      </c>
      <c r="N173" s="171" t="s">
        <v>35</v>
      </c>
      <c r="O173" s="172">
        <v>0</v>
      </c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127</v>
      </c>
      <c r="AT173" s="174" t="s">
        <v>123</v>
      </c>
      <c r="AU173" s="174" t="s">
        <v>80</v>
      </c>
      <c r="AY173" s="15" t="s">
        <v>119</v>
      </c>
      <c r="BE173" s="175">
        <f>IF(N173="základní",J173,0)</f>
        <v>3487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3487</v>
      </c>
      <c r="BL173" s="15" t="s">
        <v>128</v>
      </c>
      <c r="BM173" s="174" t="s">
        <v>297</v>
      </c>
    </row>
    <row r="174" s="2" customFormat="1" ht="24.15" customHeight="1">
      <c r="A174" s="28"/>
      <c r="B174" s="161"/>
      <c r="C174" s="162" t="s">
        <v>298</v>
      </c>
      <c r="D174" s="162" t="s">
        <v>123</v>
      </c>
      <c r="E174" s="163" t="s">
        <v>299</v>
      </c>
      <c r="F174" s="164" t="s">
        <v>300</v>
      </c>
      <c r="G174" s="165" t="s">
        <v>126</v>
      </c>
      <c r="H174" s="166">
        <v>10</v>
      </c>
      <c r="I174" s="167">
        <v>6400.5</v>
      </c>
      <c r="J174" s="167">
        <f>ROUND(I174*H174,2)</f>
        <v>64005</v>
      </c>
      <c r="K174" s="168"/>
      <c r="L174" s="169"/>
      <c r="M174" s="170" t="s">
        <v>1</v>
      </c>
      <c r="N174" s="171" t="s">
        <v>35</v>
      </c>
      <c r="O174" s="172">
        <v>0</v>
      </c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127</v>
      </c>
      <c r="AT174" s="174" t="s">
        <v>123</v>
      </c>
      <c r="AU174" s="174" t="s">
        <v>80</v>
      </c>
      <c r="AY174" s="15" t="s">
        <v>119</v>
      </c>
      <c r="BE174" s="175">
        <f>IF(N174="základní",J174,0)</f>
        <v>64005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64005</v>
      </c>
      <c r="BL174" s="15" t="s">
        <v>128</v>
      </c>
      <c r="BM174" s="174" t="s">
        <v>301</v>
      </c>
    </row>
    <row r="175" s="2" customFormat="1" ht="24.15" customHeight="1">
      <c r="A175" s="28"/>
      <c r="B175" s="161"/>
      <c r="C175" s="162" t="s">
        <v>302</v>
      </c>
      <c r="D175" s="162" t="s">
        <v>123</v>
      </c>
      <c r="E175" s="163" t="s">
        <v>295</v>
      </c>
      <c r="F175" s="164" t="s">
        <v>296</v>
      </c>
      <c r="G175" s="165" t="s">
        <v>126</v>
      </c>
      <c r="H175" s="166">
        <v>10</v>
      </c>
      <c r="I175" s="167">
        <v>348.69999999999999</v>
      </c>
      <c r="J175" s="167">
        <f>ROUND(I175*H175,2)</f>
        <v>3487</v>
      </c>
      <c r="K175" s="168"/>
      <c r="L175" s="169"/>
      <c r="M175" s="170" t="s">
        <v>1</v>
      </c>
      <c r="N175" s="171" t="s">
        <v>35</v>
      </c>
      <c r="O175" s="172">
        <v>0</v>
      </c>
      <c r="P175" s="172">
        <f>O175*H175</f>
        <v>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127</v>
      </c>
      <c r="AT175" s="174" t="s">
        <v>123</v>
      </c>
      <c r="AU175" s="174" t="s">
        <v>80</v>
      </c>
      <c r="AY175" s="15" t="s">
        <v>119</v>
      </c>
      <c r="BE175" s="175">
        <f>IF(N175="základní",J175,0)</f>
        <v>3487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3487</v>
      </c>
      <c r="BL175" s="15" t="s">
        <v>128</v>
      </c>
      <c r="BM175" s="174" t="s">
        <v>303</v>
      </c>
    </row>
    <row r="176" s="2" customFormat="1" ht="24.15" customHeight="1">
      <c r="A176" s="28"/>
      <c r="B176" s="161"/>
      <c r="C176" s="162" t="s">
        <v>304</v>
      </c>
      <c r="D176" s="162" t="s">
        <v>123</v>
      </c>
      <c r="E176" s="163" t="s">
        <v>305</v>
      </c>
      <c r="F176" s="164" t="s">
        <v>306</v>
      </c>
      <c r="G176" s="165" t="s">
        <v>126</v>
      </c>
      <c r="H176" s="166">
        <v>2</v>
      </c>
      <c r="I176" s="167">
        <v>11494.700000000001</v>
      </c>
      <c r="J176" s="167">
        <f>ROUND(I176*H176,2)</f>
        <v>22989.400000000001</v>
      </c>
      <c r="K176" s="168"/>
      <c r="L176" s="169"/>
      <c r="M176" s="170" t="s">
        <v>1</v>
      </c>
      <c r="N176" s="171" t="s">
        <v>35</v>
      </c>
      <c r="O176" s="172">
        <v>0</v>
      </c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127</v>
      </c>
      <c r="AT176" s="174" t="s">
        <v>123</v>
      </c>
      <c r="AU176" s="174" t="s">
        <v>80</v>
      </c>
      <c r="AY176" s="15" t="s">
        <v>119</v>
      </c>
      <c r="BE176" s="175">
        <f>IF(N176="základní",J176,0)</f>
        <v>22989.400000000001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22989.400000000001</v>
      </c>
      <c r="BL176" s="15" t="s">
        <v>128</v>
      </c>
      <c r="BM176" s="174" t="s">
        <v>307</v>
      </c>
    </row>
    <row r="177" s="2" customFormat="1" ht="24.15" customHeight="1">
      <c r="A177" s="28"/>
      <c r="B177" s="161"/>
      <c r="C177" s="162" t="s">
        <v>308</v>
      </c>
      <c r="D177" s="162" t="s">
        <v>123</v>
      </c>
      <c r="E177" s="163" t="s">
        <v>309</v>
      </c>
      <c r="F177" s="164" t="s">
        <v>310</v>
      </c>
      <c r="G177" s="165" t="s">
        <v>126</v>
      </c>
      <c r="H177" s="166">
        <v>1</v>
      </c>
      <c r="I177" s="167">
        <v>14699.299999999999</v>
      </c>
      <c r="J177" s="167">
        <f>ROUND(I177*H177,2)</f>
        <v>14699.299999999999</v>
      </c>
      <c r="K177" s="168"/>
      <c r="L177" s="169"/>
      <c r="M177" s="170" t="s">
        <v>1</v>
      </c>
      <c r="N177" s="171" t="s">
        <v>35</v>
      </c>
      <c r="O177" s="172">
        <v>0</v>
      </c>
      <c r="P177" s="172">
        <f>O177*H177</f>
        <v>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127</v>
      </c>
      <c r="AT177" s="174" t="s">
        <v>123</v>
      </c>
      <c r="AU177" s="174" t="s">
        <v>80</v>
      </c>
      <c r="AY177" s="15" t="s">
        <v>119</v>
      </c>
      <c r="BE177" s="175">
        <f>IF(N177="základní",J177,0)</f>
        <v>14699.299999999999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14699.299999999999</v>
      </c>
      <c r="BL177" s="15" t="s">
        <v>128</v>
      </c>
      <c r="BM177" s="174" t="s">
        <v>311</v>
      </c>
    </row>
    <row r="178" s="2" customFormat="1" ht="24.15" customHeight="1">
      <c r="A178" s="28"/>
      <c r="B178" s="161"/>
      <c r="C178" s="162" t="s">
        <v>312</v>
      </c>
      <c r="D178" s="162" t="s">
        <v>123</v>
      </c>
      <c r="E178" s="163" t="s">
        <v>313</v>
      </c>
      <c r="F178" s="164" t="s">
        <v>314</v>
      </c>
      <c r="G178" s="165" t="s">
        <v>126</v>
      </c>
      <c r="H178" s="166">
        <v>2</v>
      </c>
      <c r="I178" s="167">
        <v>13398.200000000001</v>
      </c>
      <c r="J178" s="167">
        <f>ROUND(I178*H178,2)</f>
        <v>26796.400000000001</v>
      </c>
      <c r="K178" s="168"/>
      <c r="L178" s="169"/>
      <c r="M178" s="170" t="s">
        <v>1</v>
      </c>
      <c r="N178" s="171" t="s">
        <v>35</v>
      </c>
      <c r="O178" s="172">
        <v>0</v>
      </c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127</v>
      </c>
      <c r="AT178" s="174" t="s">
        <v>123</v>
      </c>
      <c r="AU178" s="174" t="s">
        <v>80</v>
      </c>
      <c r="AY178" s="15" t="s">
        <v>119</v>
      </c>
      <c r="BE178" s="175">
        <f>IF(N178="základní",J178,0)</f>
        <v>26796.400000000001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26796.400000000001</v>
      </c>
      <c r="BL178" s="15" t="s">
        <v>128</v>
      </c>
      <c r="BM178" s="174" t="s">
        <v>315</v>
      </c>
    </row>
    <row r="179" s="2" customFormat="1" ht="24.15" customHeight="1">
      <c r="A179" s="28"/>
      <c r="B179" s="161"/>
      <c r="C179" s="162" t="s">
        <v>316</v>
      </c>
      <c r="D179" s="162" t="s">
        <v>123</v>
      </c>
      <c r="E179" s="163" t="s">
        <v>159</v>
      </c>
      <c r="F179" s="164" t="s">
        <v>160</v>
      </c>
      <c r="G179" s="165" t="s">
        <v>126</v>
      </c>
      <c r="H179" s="166">
        <v>4</v>
      </c>
      <c r="I179" s="167">
        <v>2179.0999999999999</v>
      </c>
      <c r="J179" s="167">
        <f>ROUND(I179*H179,2)</f>
        <v>8716.3999999999996</v>
      </c>
      <c r="K179" s="168"/>
      <c r="L179" s="169"/>
      <c r="M179" s="170" t="s">
        <v>1</v>
      </c>
      <c r="N179" s="171" t="s">
        <v>35</v>
      </c>
      <c r="O179" s="172">
        <v>0</v>
      </c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4" t="s">
        <v>127</v>
      </c>
      <c r="AT179" s="174" t="s">
        <v>123</v>
      </c>
      <c r="AU179" s="174" t="s">
        <v>80</v>
      </c>
      <c r="AY179" s="15" t="s">
        <v>119</v>
      </c>
      <c r="BE179" s="175">
        <f>IF(N179="základní",J179,0)</f>
        <v>8716.3999999999996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5" t="s">
        <v>78</v>
      </c>
      <c r="BK179" s="175">
        <f>ROUND(I179*H179,2)</f>
        <v>8716.3999999999996</v>
      </c>
      <c r="BL179" s="15" t="s">
        <v>128</v>
      </c>
      <c r="BM179" s="174" t="s">
        <v>317</v>
      </c>
    </row>
    <row r="180" s="2" customFormat="1" ht="24.15" customHeight="1">
      <c r="A180" s="28"/>
      <c r="B180" s="161"/>
      <c r="C180" s="162" t="s">
        <v>318</v>
      </c>
      <c r="D180" s="162" t="s">
        <v>123</v>
      </c>
      <c r="E180" s="163" t="s">
        <v>319</v>
      </c>
      <c r="F180" s="164" t="s">
        <v>320</v>
      </c>
      <c r="G180" s="165" t="s">
        <v>126</v>
      </c>
      <c r="H180" s="166">
        <v>0</v>
      </c>
      <c r="I180" s="167">
        <v>4220.3999999999996</v>
      </c>
      <c r="J180" s="167">
        <f>ROUND(I180*H180,2)</f>
        <v>0</v>
      </c>
      <c r="K180" s="168"/>
      <c r="L180" s="169"/>
      <c r="M180" s="170" t="s">
        <v>1</v>
      </c>
      <c r="N180" s="171" t="s">
        <v>35</v>
      </c>
      <c r="O180" s="172">
        <v>0</v>
      </c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127</v>
      </c>
      <c r="AT180" s="174" t="s">
        <v>123</v>
      </c>
      <c r="AU180" s="174" t="s">
        <v>80</v>
      </c>
      <c r="AY180" s="15" t="s">
        <v>119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78</v>
      </c>
      <c r="BK180" s="175">
        <f>ROUND(I180*H180,2)</f>
        <v>0</v>
      </c>
      <c r="BL180" s="15" t="s">
        <v>128</v>
      </c>
      <c r="BM180" s="174" t="s">
        <v>321</v>
      </c>
    </row>
    <row r="181" s="2" customFormat="1" ht="24.15" customHeight="1">
      <c r="A181" s="28"/>
      <c r="B181" s="161"/>
      <c r="C181" s="162" t="s">
        <v>322</v>
      </c>
      <c r="D181" s="162" t="s">
        <v>123</v>
      </c>
      <c r="E181" s="163" t="s">
        <v>323</v>
      </c>
      <c r="F181" s="164" t="s">
        <v>324</v>
      </c>
      <c r="G181" s="165" t="s">
        <v>126</v>
      </c>
      <c r="H181" s="166">
        <v>1</v>
      </c>
      <c r="I181" s="167">
        <v>35096.400000000001</v>
      </c>
      <c r="J181" s="167">
        <f>ROUND(I181*H181,2)</f>
        <v>35096.400000000001</v>
      </c>
      <c r="K181" s="168"/>
      <c r="L181" s="169"/>
      <c r="M181" s="170" t="s">
        <v>1</v>
      </c>
      <c r="N181" s="171" t="s">
        <v>35</v>
      </c>
      <c r="O181" s="172">
        <v>0</v>
      </c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127</v>
      </c>
      <c r="AT181" s="174" t="s">
        <v>123</v>
      </c>
      <c r="AU181" s="174" t="s">
        <v>80</v>
      </c>
      <c r="AY181" s="15" t="s">
        <v>119</v>
      </c>
      <c r="BE181" s="175">
        <f>IF(N181="základní",J181,0)</f>
        <v>35096.400000000001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78</v>
      </c>
      <c r="BK181" s="175">
        <f>ROUND(I181*H181,2)</f>
        <v>35096.400000000001</v>
      </c>
      <c r="BL181" s="15" t="s">
        <v>128</v>
      </c>
      <c r="BM181" s="174" t="s">
        <v>325</v>
      </c>
    </row>
    <row r="182" s="2" customFormat="1" ht="24.15" customHeight="1">
      <c r="A182" s="28"/>
      <c r="B182" s="161"/>
      <c r="C182" s="162" t="s">
        <v>326</v>
      </c>
      <c r="D182" s="162" t="s">
        <v>123</v>
      </c>
      <c r="E182" s="163" t="s">
        <v>327</v>
      </c>
      <c r="F182" s="164" t="s">
        <v>328</v>
      </c>
      <c r="G182" s="165" t="s">
        <v>126</v>
      </c>
      <c r="H182" s="166">
        <v>1</v>
      </c>
      <c r="I182" s="167">
        <v>32903</v>
      </c>
      <c r="J182" s="167">
        <f>ROUND(I182*H182,2)</f>
        <v>32903</v>
      </c>
      <c r="K182" s="168"/>
      <c r="L182" s="169"/>
      <c r="M182" s="170" t="s">
        <v>1</v>
      </c>
      <c r="N182" s="171" t="s">
        <v>35</v>
      </c>
      <c r="O182" s="172">
        <v>0</v>
      </c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4" t="s">
        <v>127</v>
      </c>
      <c r="AT182" s="174" t="s">
        <v>123</v>
      </c>
      <c r="AU182" s="174" t="s">
        <v>80</v>
      </c>
      <c r="AY182" s="15" t="s">
        <v>119</v>
      </c>
      <c r="BE182" s="175">
        <f>IF(N182="základní",J182,0)</f>
        <v>32903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5" t="s">
        <v>78</v>
      </c>
      <c r="BK182" s="175">
        <f>ROUND(I182*H182,2)</f>
        <v>32903</v>
      </c>
      <c r="BL182" s="15" t="s">
        <v>128</v>
      </c>
      <c r="BM182" s="174" t="s">
        <v>329</v>
      </c>
    </row>
    <row r="183" s="2" customFormat="1" ht="24.15" customHeight="1">
      <c r="A183" s="28"/>
      <c r="B183" s="161"/>
      <c r="C183" s="162" t="s">
        <v>330</v>
      </c>
      <c r="D183" s="162" t="s">
        <v>123</v>
      </c>
      <c r="E183" s="163" t="s">
        <v>331</v>
      </c>
      <c r="F183" s="164" t="s">
        <v>332</v>
      </c>
      <c r="G183" s="165" t="s">
        <v>126</v>
      </c>
      <c r="H183" s="166">
        <v>1</v>
      </c>
      <c r="I183" s="167">
        <v>35096.400000000001</v>
      </c>
      <c r="J183" s="167">
        <f>ROUND(I183*H183,2)</f>
        <v>35096.400000000001</v>
      </c>
      <c r="K183" s="168"/>
      <c r="L183" s="169"/>
      <c r="M183" s="170" t="s">
        <v>1</v>
      </c>
      <c r="N183" s="171" t="s">
        <v>35</v>
      </c>
      <c r="O183" s="172">
        <v>0</v>
      </c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4" t="s">
        <v>127</v>
      </c>
      <c r="AT183" s="174" t="s">
        <v>123</v>
      </c>
      <c r="AU183" s="174" t="s">
        <v>80</v>
      </c>
      <c r="AY183" s="15" t="s">
        <v>119</v>
      </c>
      <c r="BE183" s="175">
        <f>IF(N183="základní",J183,0)</f>
        <v>35096.400000000001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5" t="s">
        <v>78</v>
      </c>
      <c r="BK183" s="175">
        <f>ROUND(I183*H183,2)</f>
        <v>35096.400000000001</v>
      </c>
      <c r="BL183" s="15" t="s">
        <v>128</v>
      </c>
      <c r="BM183" s="174" t="s">
        <v>333</v>
      </c>
    </row>
    <row r="184" s="2" customFormat="1" ht="24.15" customHeight="1">
      <c r="A184" s="28"/>
      <c r="B184" s="161"/>
      <c r="C184" s="162" t="s">
        <v>334</v>
      </c>
      <c r="D184" s="162" t="s">
        <v>123</v>
      </c>
      <c r="E184" s="163" t="s">
        <v>335</v>
      </c>
      <c r="F184" s="164" t="s">
        <v>336</v>
      </c>
      <c r="G184" s="165" t="s">
        <v>126</v>
      </c>
      <c r="H184" s="166">
        <v>1</v>
      </c>
      <c r="I184" s="167">
        <v>35096.400000000001</v>
      </c>
      <c r="J184" s="167">
        <f>ROUND(I184*H184,2)</f>
        <v>35096.400000000001</v>
      </c>
      <c r="K184" s="168"/>
      <c r="L184" s="169"/>
      <c r="M184" s="170" t="s">
        <v>1</v>
      </c>
      <c r="N184" s="171" t="s">
        <v>35</v>
      </c>
      <c r="O184" s="172">
        <v>0</v>
      </c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4" t="s">
        <v>127</v>
      </c>
      <c r="AT184" s="174" t="s">
        <v>123</v>
      </c>
      <c r="AU184" s="174" t="s">
        <v>80</v>
      </c>
      <c r="AY184" s="15" t="s">
        <v>119</v>
      </c>
      <c r="BE184" s="175">
        <f>IF(N184="základní",J184,0)</f>
        <v>35096.400000000001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5" t="s">
        <v>78</v>
      </c>
      <c r="BK184" s="175">
        <f>ROUND(I184*H184,2)</f>
        <v>35096.400000000001</v>
      </c>
      <c r="BL184" s="15" t="s">
        <v>128</v>
      </c>
      <c r="BM184" s="174" t="s">
        <v>337</v>
      </c>
    </row>
    <row r="185" s="2" customFormat="1" ht="16.5" customHeight="1">
      <c r="A185" s="28"/>
      <c r="B185" s="161"/>
      <c r="C185" s="162" t="s">
        <v>338</v>
      </c>
      <c r="D185" s="162" t="s">
        <v>123</v>
      </c>
      <c r="E185" s="163" t="s">
        <v>339</v>
      </c>
      <c r="F185" s="164" t="s">
        <v>340</v>
      </c>
      <c r="G185" s="165" t="s">
        <v>126</v>
      </c>
      <c r="H185" s="166">
        <v>1</v>
      </c>
      <c r="I185" s="167">
        <v>13227.700000000001</v>
      </c>
      <c r="J185" s="167">
        <f>ROUND(I185*H185,2)</f>
        <v>13227.700000000001</v>
      </c>
      <c r="K185" s="168"/>
      <c r="L185" s="169"/>
      <c r="M185" s="170" t="s">
        <v>1</v>
      </c>
      <c r="N185" s="171" t="s">
        <v>35</v>
      </c>
      <c r="O185" s="172">
        <v>0</v>
      </c>
      <c r="P185" s="172">
        <f>O185*H185</f>
        <v>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4" t="s">
        <v>127</v>
      </c>
      <c r="AT185" s="174" t="s">
        <v>123</v>
      </c>
      <c r="AU185" s="174" t="s">
        <v>80</v>
      </c>
      <c r="AY185" s="15" t="s">
        <v>119</v>
      </c>
      <c r="BE185" s="175">
        <f>IF(N185="základní",J185,0)</f>
        <v>13227.700000000001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5" t="s">
        <v>78</v>
      </c>
      <c r="BK185" s="175">
        <f>ROUND(I185*H185,2)</f>
        <v>13227.700000000001</v>
      </c>
      <c r="BL185" s="15" t="s">
        <v>128</v>
      </c>
      <c r="BM185" s="174" t="s">
        <v>341</v>
      </c>
    </row>
    <row r="186" s="2" customFormat="1" ht="16.5" customHeight="1">
      <c r="A186" s="28"/>
      <c r="B186" s="161"/>
      <c r="C186" s="162" t="s">
        <v>342</v>
      </c>
      <c r="D186" s="162" t="s">
        <v>123</v>
      </c>
      <c r="E186" s="163" t="s">
        <v>343</v>
      </c>
      <c r="F186" s="164" t="s">
        <v>344</v>
      </c>
      <c r="G186" s="165" t="s">
        <v>126</v>
      </c>
      <c r="H186" s="166">
        <v>0</v>
      </c>
      <c r="I186" s="167">
        <v>986.20000000000005</v>
      </c>
      <c r="J186" s="167">
        <f>ROUND(I186*H186,2)</f>
        <v>0</v>
      </c>
      <c r="K186" s="168"/>
      <c r="L186" s="169"/>
      <c r="M186" s="170" t="s">
        <v>1</v>
      </c>
      <c r="N186" s="171" t="s">
        <v>35</v>
      </c>
      <c r="O186" s="172">
        <v>0</v>
      </c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4" t="s">
        <v>127</v>
      </c>
      <c r="AT186" s="174" t="s">
        <v>123</v>
      </c>
      <c r="AU186" s="174" t="s">
        <v>80</v>
      </c>
      <c r="AY186" s="15" t="s">
        <v>119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5" t="s">
        <v>78</v>
      </c>
      <c r="BK186" s="175">
        <f>ROUND(I186*H186,2)</f>
        <v>0</v>
      </c>
      <c r="BL186" s="15" t="s">
        <v>128</v>
      </c>
      <c r="BM186" s="174" t="s">
        <v>345</v>
      </c>
    </row>
    <row r="187" s="2" customFormat="1" ht="16.5" customHeight="1">
      <c r="A187" s="28"/>
      <c r="B187" s="161"/>
      <c r="C187" s="162" t="s">
        <v>346</v>
      </c>
      <c r="D187" s="162" t="s">
        <v>123</v>
      </c>
      <c r="E187" s="163" t="s">
        <v>347</v>
      </c>
      <c r="F187" s="164" t="s">
        <v>348</v>
      </c>
      <c r="G187" s="165" t="s">
        <v>126</v>
      </c>
      <c r="H187" s="166">
        <v>1</v>
      </c>
      <c r="I187" s="167">
        <v>1772.4000000000001</v>
      </c>
      <c r="J187" s="167">
        <f>ROUND(I187*H187,2)</f>
        <v>1772.4000000000001</v>
      </c>
      <c r="K187" s="168"/>
      <c r="L187" s="169"/>
      <c r="M187" s="170" t="s">
        <v>1</v>
      </c>
      <c r="N187" s="171" t="s">
        <v>35</v>
      </c>
      <c r="O187" s="172">
        <v>0</v>
      </c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4" t="s">
        <v>127</v>
      </c>
      <c r="AT187" s="174" t="s">
        <v>123</v>
      </c>
      <c r="AU187" s="174" t="s">
        <v>80</v>
      </c>
      <c r="AY187" s="15" t="s">
        <v>119</v>
      </c>
      <c r="BE187" s="175">
        <f>IF(N187="základní",J187,0)</f>
        <v>1772.4000000000001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5" t="s">
        <v>78</v>
      </c>
      <c r="BK187" s="175">
        <f>ROUND(I187*H187,2)</f>
        <v>1772.4000000000001</v>
      </c>
      <c r="BL187" s="15" t="s">
        <v>128</v>
      </c>
      <c r="BM187" s="174" t="s">
        <v>349</v>
      </c>
    </row>
    <row r="188" s="2" customFormat="1" ht="16.5" customHeight="1">
      <c r="A188" s="28"/>
      <c r="B188" s="161"/>
      <c r="C188" s="162" t="s">
        <v>350</v>
      </c>
      <c r="D188" s="162" t="s">
        <v>123</v>
      </c>
      <c r="E188" s="163" t="s">
        <v>351</v>
      </c>
      <c r="F188" s="164" t="s">
        <v>352</v>
      </c>
      <c r="G188" s="165" t="s">
        <v>126</v>
      </c>
      <c r="H188" s="166">
        <v>1</v>
      </c>
      <c r="I188" s="167">
        <v>222.80000000000001</v>
      </c>
      <c r="J188" s="167">
        <f>ROUND(I188*H188,2)</f>
        <v>222.80000000000001</v>
      </c>
      <c r="K188" s="168"/>
      <c r="L188" s="169"/>
      <c r="M188" s="170" t="s">
        <v>1</v>
      </c>
      <c r="N188" s="171" t="s">
        <v>35</v>
      </c>
      <c r="O188" s="172">
        <v>0</v>
      </c>
      <c r="P188" s="172">
        <f>O188*H188</f>
        <v>0</v>
      </c>
      <c r="Q188" s="172">
        <v>0</v>
      </c>
      <c r="R188" s="172">
        <f>Q188*H188</f>
        <v>0</v>
      </c>
      <c r="S188" s="172">
        <v>0</v>
      </c>
      <c r="T188" s="17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4" t="s">
        <v>127</v>
      </c>
      <c r="AT188" s="174" t="s">
        <v>123</v>
      </c>
      <c r="AU188" s="174" t="s">
        <v>80</v>
      </c>
      <c r="AY188" s="15" t="s">
        <v>119</v>
      </c>
      <c r="BE188" s="175">
        <f>IF(N188="základní",J188,0)</f>
        <v>222.80000000000001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5" t="s">
        <v>78</v>
      </c>
      <c r="BK188" s="175">
        <f>ROUND(I188*H188,2)</f>
        <v>222.80000000000001</v>
      </c>
      <c r="BL188" s="15" t="s">
        <v>128</v>
      </c>
      <c r="BM188" s="174" t="s">
        <v>353</v>
      </c>
    </row>
    <row r="189" s="2" customFormat="1" ht="16.5" customHeight="1">
      <c r="A189" s="28"/>
      <c r="B189" s="161"/>
      <c r="C189" s="162" t="s">
        <v>354</v>
      </c>
      <c r="D189" s="162" t="s">
        <v>123</v>
      </c>
      <c r="E189" s="163" t="s">
        <v>355</v>
      </c>
      <c r="F189" s="164" t="s">
        <v>356</v>
      </c>
      <c r="G189" s="165" t="s">
        <v>126</v>
      </c>
      <c r="H189" s="166">
        <v>1</v>
      </c>
      <c r="I189" s="167">
        <v>55.399999999999999</v>
      </c>
      <c r="J189" s="167">
        <f>ROUND(I189*H189,2)</f>
        <v>55.399999999999999</v>
      </c>
      <c r="K189" s="168"/>
      <c r="L189" s="169"/>
      <c r="M189" s="170" t="s">
        <v>1</v>
      </c>
      <c r="N189" s="171" t="s">
        <v>35</v>
      </c>
      <c r="O189" s="172">
        <v>0</v>
      </c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4" t="s">
        <v>127</v>
      </c>
      <c r="AT189" s="174" t="s">
        <v>123</v>
      </c>
      <c r="AU189" s="174" t="s">
        <v>80</v>
      </c>
      <c r="AY189" s="15" t="s">
        <v>119</v>
      </c>
      <c r="BE189" s="175">
        <f>IF(N189="základní",J189,0)</f>
        <v>55.399999999999999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5" t="s">
        <v>78</v>
      </c>
      <c r="BK189" s="175">
        <f>ROUND(I189*H189,2)</f>
        <v>55.399999999999999</v>
      </c>
      <c r="BL189" s="15" t="s">
        <v>128</v>
      </c>
      <c r="BM189" s="174" t="s">
        <v>357</v>
      </c>
    </row>
    <row r="190" s="2" customFormat="1" ht="16.5" customHeight="1">
      <c r="A190" s="28"/>
      <c r="B190" s="161"/>
      <c r="C190" s="162" t="s">
        <v>358</v>
      </c>
      <c r="D190" s="162" t="s">
        <v>123</v>
      </c>
      <c r="E190" s="163" t="s">
        <v>359</v>
      </c>
      <c r="F190" s="164" t="s">
        <v>360</v>
      </c>
      <c r="G190" s="165" t="s">
        <v>126</v>
      </c>
      <c r="H190" s="166">
        <v>1</v>
      </c>
      <c r="I190" s="167">
        <v>55.399999999999999</v>
      </c>
      <c r="J190" s="167">
        <f>ROUND(I190*H190,2)</f>
        <v>55.399999999999999</v>
      </c>
      <c r="K190" s="168"/>
      <c r="L190" s="169"/>
      <c r="M190" s="170" t="s">
        <v>1</v>
      </c>
      <c r="N190" s="171" t="s">
        <v>35</v>
      </c>
      <c r="O190" s="172">
        <v>0</v>
      </c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4" t="s">
        <v>127</v>
      </c>
      <c r="AT190" s="174" t="s">
        <v>123</v>
      </c>
      <c r="AU190" s="174" t="s">
        <v>80</v>
      </c>
      <c r="AY190" s="15" t="s">
        <v>119</v>
      </c>
      <c r="BE190" s="175">
        <f>IF(N190="základní",J190,0)</f>
        <v>55.399999999999999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5" t="s">
        <v>78</v>
      </c>
      <c r="BK190" s="175">
        <f>ROUND(I190*H190,2)</f>
        <v>55.399999999999999</v>
      </c>
      <c r="BL190" s="15" t="s">
        <v>128</v>
      </c>
      <c r="BM190" s="174" t="s">
        <v>361</v>
      </c>
    </row>
    <row r="191" s="2" customFormat="1" ht="16.5" customHeight="1">
      <c r="A191" s="28"/>
      <c r="B191" s="161"/>
      <c r="C191" s="162" t="s">
        <v>362</v>
      </c>
      <c r="D191" s="162" t="s">
        <v>123</v>
      </c>
      <c r="E191" s="163" t="s">
        <v>363</v>
      </c>
      <c r="F191" s="164" t="s">
        <v>364</v>
      </c>
      <c r="G191" s="165" t="s">
        <v>126</v>
      </c>
      <c r="H191" s="166">
        <v>1</v>
      </c>
      <c r="I191" s="167">
        <v>201.09999999999999</v>
      </c>
      <c r="J191" s="167">
        <f>ROUND(I191*H191,2)</f>
        <v>201.09999999999999</v>
      </c>
      <c r="K191" s="168"/>
      <c r="L191" s="169"/>
      <c r="M191" s="170" t="s">
        <v>1</v>
      </c>
      <c r="N191" s="171" t="s">
        <v>35</v>
      </c>
      <c r="O191" s="172">
        <v>0</v>
      </c>
      <c r="P191" s="172">
        <f>O191*H191</f>
        <v>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4" t="s">
        <v>127</v>
      </c>
      <c r="AT191" s="174" t="s">
        <v>123</v>
      </c>
      <c r="AU191" s="174" t="s">
        <v>80</v>
      </c>
      <c r="AY191" s="15" t="s">
        <v>119</v>
      </c>
      <c r="BE191" s="175">
        <f>IF(N191="základní",J191,0)</f>
        <v>201.09999999999999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5" t="s">
        <v>78</v>
      </c>
      <c r="BK191" s="175">
        <f>ROUND(I191*H191,2)</f>
        <v>201.09999999999999</v>
      </c>
      <c r="BL191" s="15" t="s">
        <v>128</v>
      </c>
      <c r="BM191" s="174" t="s">
        <v>365</v>
      </c>
    </row>
    <row r="192" s="2" customFormat="1" ht="33" customHeight="1">
      <c r="A192" s="28"/>
      <c r="B192" s="161"/>
      <c r="C192" s="162" t="s">
        <v>366</v>
      </c>
      <c r="D192" s="162" t="s">
        <v>123</v>
      </c>
      <c r="E192" s="163" t="s">
        <v>367</v>
      </c>
      <c r="F192" s="164" t="s">
        <v>368</v>
      </c>
      <c r="G192" s="165" t="s">
        <v>126</v>
      </c>
      <c r="H192" s="166">
        <v>1</v>
      </c>
      <c r="I192" s="167">
        <v>20000</v>
      </c>
      <c r="J192" s="167">
        <f>ROUND(I192*H192,2)</f>
        <v>20000</v>
      </c>
      <c r="K192" s="168"/>
      <c r="L192" s="169"/>
      <c r="M192" s="170" t="s">
        <v>1</v>
      </c>
      <c r="N192" s="171" t="s">
        <v>35</v>
      </c>
      <c r="O192" s="172">
        <v>0</v>
      </c>
      <c r="P192" s="172">
        <f>O192*H192</f>
        <v>0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4" t="s">
        <v>127</v>
      </c>
      <c r="AT192" s="174" t="s">
        <v>123</v>
      </c>
      <c r="AU192" s="174" t="s">
        <v>80</v>
      </c>
      <c r="AY192" s="15" t="s">
        <v>119</v>
      </c>
      <c r="BE192" s="175">
        <f>IF(N192="základní",J192,0)</f>
        <v>20000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5" t="s">
        <v>78</v>
      </c>
      <c r="BK192" s="175">
        <f>ROUND(I192*H192,2)</f>
        <v>20000</v>
      </c>
      <c r="BL192" s="15" t="s">
        <v>128</v>
      </c>
      <c r="BM192" s="174" t="s">
        <v>369</v>
      </c>
    </row>
    <row r="193" s="2" customFormat="1" ht="24.15" customHeight="1">
      <c r="A193" s="28"/>
      <c r="B193" s="161"/>
      <c r="C193" s="162" t="s">
        <v>370</v>
      </c>
      <c r="D193" s="162" t="s">
        <v>123</v>
      </c>
      <c r="E193" s="163" t="s">
        <v>371</v>
      </c>
      <c r="F193" s="164" t="s">
        <v>372</v>
      </c>
      <c r="G193" s="165" t="s">
        <v>126</v>
      </c>
      <c r="H193" s="166">
        <v>1</v>
      </c>
      <c r="I193" s="167">
        <v>3200</v>
      </c>
      <c r="J193" s="167">
        <f>ROUND(I193*H193,2)</f>
        <v>3200</v>
      </c>
      <c r="K193" s="168"/>
      <c r="L193" s="169"/>
      <c r="M193" s="170" t="s">
        <v>1</v>
      </c>
      <c r="N193" s="171" t="s">
        <v>35</v>
      </c>
      <c r="O193" s="172">
        <v>0</v>
      </c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4" t="s">
        <v>127</v>
      </c>
      <c r="AT193" s="174" t="s">
        <v>123</v>
      </c>
      <c r="AU193" s="174" t="s">
        <v>80</v>
      </c>
      <c r="AY193" s="15" t="s">
        <v>119</v>
      </c>
      <c r="BE193" s="175">
        <f>IF(N193="základní",J193,0)</f>
        <v>3200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5" t="s">
        <v>78</v>
      </c>
      <c r="BK193" s="175">
        <f>ROUND(I193*H193,2)</f>
        <v>3200</v>
      </c>
      <c r="BL193" s="15" t="s">
        <v>128</v>
      </c>
      <c r="BM193" s="174" t="s">
        <v>373</v>
      </c>
    </row>
    <row r="194" s="2" customFormat="1" ht="16.5" customHeight="1">
      <c r="A194" s="28"/>
      <c r="B194" s="161"/>
      <c r="C194" s="162" t="s">
        <v>374</v>
      </c>
      <c r="D194" s="162" t="s">
        <v>123</v>
      </c>
      <c r="E194" s="163" t="s">
        <v>375</v>
      </c>
      <c r="F194" s="164" t="s">
        <v>376</v>
      </c>
      <c r="G194" s="165" t="s">
        <v>126</v>
      </c>
      <c r="H194" s="166">
        <v>1</v>
      </c>
      <c r="I194" s="167">
        <v>232</v>
      </c>
      <c r="J194" s="167">
        <f>ROUND(I194*H194,2)</f>
        <v>232</v>
      </c>
      <c r="K194" s="168"/>
      <c r="L194" s="169"/>
      <c r="M194" s="170" t="s">
        <v>1</v>
      </c>
      <c r="N194" s="171" t="s">
        <v>35</v>
      </c>
      <c r="O194" s="172">
        <v>0</v>
      </c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4" t="s">
        <v>127</v>
      </c>
      <c r="AT194" s="174" t="s">
        <v>123</v>
      </c>
      <c r="AU194" s="174" t="s">
        <v>80</v>
      </c>
      <c r="AY194" s="15" t="s">
        <v>119</v>
      </c>
      <c r="BE194" s="175">
        <f>IF(N194="základní",J194,0)</f>
        <v>232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5" t="s">
        <v>78</v>
      </c>
      <c r="BK194" s="175">
        <f>ROUND(I194*H194,2)</f>
        <v>232</v>
      </c>
      <c r="BL194" s="15" t="s">
        <v>128</v>
      </c>
      <c r="BM194" s="174" t="s">
        <v>377</v>
      </c>
    </row>
    <row r="195" s="12" customFormat="1" ht="25.92" customHeight="1">
      <c r="A195" s="12"/>
      <c r="B195" s="149"/>
      <c r="C195" s="12"/>
      <c r="D195" s="150" t="s">
        <v>69</v>
      </c>
      <c r="E195" s="151" t="s">
        <v>378</v>
      </c>
      <c r="F195" s="151" t="s">
        <v>379</v>
      </c>
      <c r="G195" s="12"/>
      <c r="H195" s="12"/>
      <c r="I195" s="12"/>
      <c r="J195" s="152">
        <f>BK195</f>
        <v>275343</v>
      </c>
      <c r="K195" s="12"/>
      <c r="L195" s="149"/>
      <c r="M195" s="153"/>
      <c r="N195" s="154"/>
      <c r="O195" s="154"/>
      <c r="P195" s="155">
        <f>SUM(P196:P217)</f>
        <v>323.40500000000003</v>
      </c>
      <c r="Q195" s="154"/>
      <c r="R195" s="155">
        <f>SUM(R196:R217)</f>
        <v>0</v>
      </c>
      <c r="S195" s="154"/>
      <c r="T195" s="156">
        <f>SUM(T196:T217)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0" t="s">
        <v>78</v>
      </c>
      <c r="AT195" s="157" t="s">
        <v>69</v>
      </c>
      <c r="AU195" s="157" t="s">
        <v>70</v>
      </c>
      <c r="AY195" s="150" t="s">
        <v>119</v>
      </c>
      <c r="BK195" s="158">
        <f>SUM(BK196:BK217)</f>
        <v>275343</v>
      </c>
    </row>
    <row r="196" s="2" customFormat="1" ht="24.15" customHeight="1">
      <c r="A196" s="28"/>
      <c r="B196" s="161"/>
      <c r="C196" s="176" t="s">
        <v>380</v>
      </c>
      <c r="D196" s="176" t="s">
        <v>381</v>
      </c>
      <c r="E196" s="177" t="s">
        <v>382</v>
      </c>
      <c r="F196" s="178" t="s">
        <v>383</v>
      </c>
      <c r="G196" s="179" t="s">
        <v>126</v>
      </c>
      <c r="H196" s="180">
        <v>1</v>
      </c>
      <c r="I196" s="181">
        <v>8180</v>
      </c>
      <c r="J196" s="181">
        <f>ROUND(I196*H196,2)</f>
        <v>8180</v>
      </c>
      <c r="K196" s="182"/>
      <c r="L196" s="29"/>
      <c r="M196" s="183" t="s">
        <v>1</v>
      </c>
      <c r="N196" s="184" t="s">
        <v>35</v>
      </c>
      <c r="O196" s="172">
        <v>9.5999999999999996</v>
      </c>
      <c r="P196" s="172">
        <f>O196*H196</f>
        <v>9.5999999999999996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4" t="s">
        <v>128</v>
      </c>
      <c r="AT196" s="174" t="s">
        <v>381</v>
      </c>
      <c r="AU196" s="174" t="s">
        <v>78</v>
      </c>
      <c r="AY196" s="15" t="s">
        <v>119</v>
      </c>
      <c r="BE196" s="175">
        <f>IF(N196="základní",J196,0)</f>
        <v>8180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5" t="s">
        <v>78</v>
      </c>
      <c r="BK196" s="175">
        <f>ROUND(I196*H196,2)</f>
        <v>8180</v>
      </c>
      <c r="BL196" s="15" t="s">
        <v>128</v>
      </c>
      <c r="BM196" s="174" t="s">
        <v>384</v>
      </c>
    </row>
    <row r="197" s="2" customFormat="1" ht="16.5" customHeight="1">
      <c r="A197" s="28"/>
      <c r="B197" s="161"/>
      <c r="C197" s="176" t="s">
        <v>385</v>
      </c>
      <c r="D197" s="176" t="s">
        <v>381</v>
      </c>
      <c r="E197" s="177" t="s">
        <v>386</v>
      </c>
      <c r="F197" s="178" t="s">
        <v>387</v>
      </c>
      <c r="G197" s="179" t="s">
        <v>126</v>
      </c>
      <c r="H197" s="180">
        <v>1</v>
      </c>
      <c r="I197" s="181">
        <v>809</v>
      </c>
      <c r="J197" s="181">
        <f>ROUND(I197*H197,2)</f>
        <v>809</v>
      </c>
      <c r="K197" s="182"/>
      <c r="L197" s="29"/>
      <c r="M197" s="183" t="s">
        <v>1</v>
      </c>
      <c r="N197" s="184" t="s">
        <v>35</v>
      </c>
      <c r="O197" s="172">
        <v>0.94999999999999996</v>
      </c>
      <c r="P197" s="172">
        <f>O197*H197</f>
        <v>0.94999999999999996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4" t="s">
        <v>183</v>
      </c>
      <c r="AT197" s="174" t="s">
        <v>381</v>
      </c>
      <c r="AU197" s="174" t="s">
        <v>78</v>
      </c>
      <c r="AY197" s="15" t="s">
        <v>119</v>
      </c>
      <c r="BE197" s="175">
        <f>IF(N197="základní",J197,0)</f>
        <v>809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5" t="s">
        <v>78</v>
      </c>
      <c r="BK197" s="175">
        <f>ROUND(I197*H197,2)</f>
        <v>809</v>
      </c>
      <c r="BL197" s="15" t="s">
        <v>183</v>
      </c>
      <c r="BM197" s="174" t="s">
        <v>388</v>
      </c>
    </row>
    <row r="198" s="2" customFormat="1" ht="16.5" customHeight="1">
      <c r="A198" s="28"/>
      <c r="B198" s="161"/>
      <c r="C198" s="176" t="s">
        <v>389</v>
      </c>
      <c r="D198" s="176" t="s">
        <v>381</v>
      </c>
      <c r="E198" s="177" t="s">
        <v>390</v>
      </c>
      <c r="F198" s="178" t="s">
        <v>391</v>
      </c>
      <c r="G198" s="179" t="s">
        <v>126</v>
      </c>
      <c r="H198" s="180">
        <v>1</v>
      </c>
      <c r="I198" s="181">
        <v>724</v>
      </c>
      <c r="J198" s="181">
        <f>ROUND(I198*H198,2)</f>
        <v>724</v>
      </c>
      <c r="K198" s="182"/>
      <c r="L198" s="29"/>
      <c r="M198" s="183" t="s">
        <v>1</v>
      </c>
      <c r="N198" s="184" t="s">
        <v>35</v>
      </c>
      <c r="O198" s="172">
        <v>0.84999999999999998</v>
      </c>
      <c r="P198" s="172">
        <f>O198*H198</f>
        <v>0.84999999999999998</v>
      </c>
      <c r="Q198" s="172">
        <v>0</v>
      </c>
      <c r="R198" s="172">
        <f>Q198*H198</f>
        <v>0</v>
      </c>
      <c r="S198" s="172">
        <v>0</v>
      </c>
      <c r="T198" s="173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74" t="s">
        <v>183</v>
      </c>
      <c r="AT198" s="174" t="s">
        <v>381</v>
      </c>
      <c r="AU198" s="174" t="s">
        <v>78</v>
      </c>
      <c r="AY198" s="15" t="s">
        <v>119</v>
      </c>
      <c r="BE198" s="175">
        <f>IF(N198="základní",J198,0)</f>
        <v>724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15" t="s">
        <v>78</v>
      </c>
      <c r="BK198" s="175">
        <f>ROUND(I198*H198,2)</f>
        <v>724</v>
      </c>
      <c r="BL198" s="15" t="s">
        <v>183</v>
      </c>
      <c r="BM198" s="174" t="s">
        <v>392</v>
      </c>
    </row>
    <row r="199" s="2" customFormat="1" ht="16.5" customHeight="1">
      <c r="A199" s="28"/>
      <c r="B199" s="161"/>
      <c r="C199" s="176" t="s">
        <v>393</v>
      </c>
      <c r="D199" s="176" t="s">
        <v>381</v>
      </c>
      <c r="E199" s="177" t="s">
        <v>394</v>
      </c>
      <c r="F199" s="178" t="s">
        <v>395</v>
      </c>
      <c r="G199" s="179" t="s">
        <v>126</v>
      </c>
      <c r="H199" s="180">
        <v>1</v>
      </c>
      <c r="I199" s="181">
        <v>9540</v>
      </c>
      <c r="J199" s="181">
        <f>ROUND(I199*H199,2)</f>
        <v>9540</v>
      </c>
      <c r="K199" s="182"/>
      <c r="L199" s="29"/>
      <c r="M199" s="183" t="s">
        <v>1</v>
      </c>
      <c r="N199" s="184" t="s">
        <v>35</v>
      </c>
      <c r="O199" s="172">
        <v>11.199999999999999</v>
      </c>
      <c r="P199" s="172">
        <f>O199*H199</f>
        <v>11.199999999999999</v>
      </c>
      <c r="Q199" s="172">
        <v>0</v>
      </c>
      <c r="R199" s="172">
        <f>Q199*H199</f>
        <v>0</v>
      </c>
      <c r="S199" s="172">
        <v>0</v>
      </c>
      <c r="T199" s="17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4" t="s">
        <v>183</v>
      </c>
      <c r="AT199" s="174" t="s">
        <v>381</v>
      </c>
      <c r="AU199" s="174" t="s">
        <v>78</v>
      </c>
      <c r="AY199" s="15" t="s">
        <v>119</v>
      </c>
      <c r="BE199" s="175">
        <f>IF(N199="základní",J199,0)</f>
        <v>9540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5" t="s">
        <v>78</v>
      </c>
      <c r="BK199" s="175">
        <f>ROUND(I199*H199,2)</f>
        <v>9540</v>
      </c>
      <c r="BL199" s="15" t="s">
        <v>183</v>
      </c>
      <c r="BM199" s="174" t="s">
        <v>396</v>
      </c>
    </row>
    <row r="200" s="2" customFormat="1" ht="16.5" customHeight="1">
      <c r="A200" s="28"/>
      <c r="B200" s="161"/>
      <c r="C200" s="176" t="s">
        <v>397</v>
      </c>
      <c r="D200" s="176" t="s">
        <v>381</v>
      </c>
      <c r="E200" s="177" t="s">
        <v>398</v>
      </c>
      <c r="F200" s="178" t="s">
        <v>399</v>
      </c>
      <c r="G200" s="179" t="s">
        <v>126</v>
      </c>
      <c r="H200" s="180">
        <v>2</v>
      </c>
      <c r="I200" s="181">
        <v>264</v>
      </c>
      <c r="J200" s="181">
        <f>ROUND(I200*H200,2)</f>
        <v>528</v>
      </c>
      <c r="K200" s="182"/>
      <c r="L200" s="29"/>
      <c r="M200" s="183" t="s">
        <v>1</v>
      </c>
      <c r="N200" s="184" t="s">
        <v>35</v>
      </c>
      <c r="O200" s="172">
        <v>0.31</v>
      </c>
      <c r="P200" s="172">
        <f>O200*H200</f>
        <v>0.62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4" t="s">
        <v>183</v>
      </c>
      <c r="AT200" s="174" t="s">
        <v>381</v>
      </c>
      <c r="AU200" s="174" t="s">
        <v>78</v>
      </c>
      <c r="AY200" s="15" t="s">
        <v>119</v>
      </c>
      <c r="BE200" s="175">
        <f>IF(N200="základní",J200,0)</f>
        <v>528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5" t="s">
        <v>78</v>
      </c>
      <c r="BK200" s="175">
        <f>ROUND(I200*H200,2)</f>
        <v>528</v>
      </c>
      <c r="BL200" s="15" t="s">
        <v>183</v>
      </c>
      <c r="BM200" s="174" t="s">
        <v>400</v>
      </c>
    </row>
    <row r="201" s="2" customFormat="1" ht="16.5" customHeight="1">
      <c r="A201" s="28"/>
      <c r="B201" s="161"/>
      <c r="C201" s="176" t="s">
        <v>401</v>
      </c>
      <c r="D201" s="176" t="s">
        <v>381</v>
      </c>
      <c r="E201" s="177" t="s">
        <v>402</v>
      </c>
      <c r="F201" s="178" t="s">
        <v>403</v>
      </c>
      <c r="G201" s="179" t="s">
        <v>126</v>
      </c>
      <c r="H201" s="180">
        <v>20</v>
      </c>
      <c r="I201" s="181">
        <v>903</v>
      </c>
      <c r="J201" s="181">
        <f>ROUND(I201*H201,2)</f>
        <v>18060</v>
      </c>
      <c r="K201" s="182"/>
      <c r="L201" s="29"/>
      <c r="M201" s="183" t="s">
        <v>1</v>
      </c>
      <c r="N201" s="184" t="s">
        <v>35</v>
      </c>
      <c r="O201" s="172">
        <v>1.0600000000000001</v>
      </c>
      <c r="P201" s="172">
        <f>O201*H201</f>
        <v>21.200000000000003</v>
      </c>
      <c r="Q201" s="172">
        <v>0</v>
      </c>
      <c r="R201" s="172">
        <f>Q201*H201</f>
        <v>0</v>
      </c>
      <c r="S201" s="172">
        <v>0</v>
      </c>
      <c r="T201" s="17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4" t="s">
        <v>183</v>
      </c>
      <c r="AT201" s="174" t="s">
        <v>381</v>
      </c>
      <c r="AU201" s="174" t="s">
        <v>78</v>
      </c>
      <c r="AY201" s="15" t="s">
        <v>119</v>
      </c>
      <c r="BE201" s="175">
        <f>IF(N201="základní",J201,0)</f>
        <v>18060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5" t="s">
        <v>78</v>
      </c>
      <c r="BK201" s="175">
        <f>ROUND(I201*H201,2)</f>
        <v>18060</v>
      </c>
      <c r="BL201" s="15" t="s">
        <v>183</v>
      </c>
      <c r="BM201" s="174" t="s">
        <v>404</v>
      </c>
    </row>
    <row r="202" s="2" customFormat="1" ht="16.5" customHeight="1">
      <c r="A202" s="28"/>
      <c r="B202" s="161"/>
      <c r="C202" s="176" t="s">
        <v>405</v>
      </c>
      <c r="D202" s="176" t="s">
        <v>381</v>
      </c>
      <c r="E202" s="177" t="s">
        <v>406</v>
      </c>
      <c r="F202" s="178" t="s">
        <v>407</v>
      </c>
      <c r="G202" s="179" t="s">
        <v>126</v>
      </c>
      <c r="H202" s="180">
        <v>200</v>
      </c>
      <c r="I202" s="181">
        <v>82.599999999999994</v>
      </c>
      <c r="J202" s="181">
        <f>ROUND(I202*H202,2)</f>
        <v>16520</v>
      </c>
      <c r="K202" s="182"/>
      <c r="L202" s="29"/>
      <c r="M202" s="183" t="s">
        <v>1</v>
      </c>
      <c r="N202" s="184" t="s">
        <v>35</v>
      </c>
      <c r="O202" s="172">
        <v>0.097000000000000003</v>
      </c>
      <c r="P202" s="172">
        <f>O202*H202</f>
        <v>19.400000000000002</v>
      </c>
      <c r="Q202" s="172">
        <v>0</v>
      </c>
      <c r="R202" s="172">
        <f>Q202*H202</f>
        <v>0</v>
      </c>
      <c r="S202" s="172">
        <v>0</v>
      </c>
      <c r="T202" s="173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4" t="s">
        <v>183</v>
      </c>
      <c r="AT202" s="174" t="s">
        <v>381</v>
      </c>
      <c r="AU202" s="174" t="s">
        <v>78</v>
      </c>
      <c r="AY202" s="15" t="s">
        <v>119</v>
      </c>
      <c r="BE202" s="175">
        <f>IF(N202="základní",J202,0)</f>
        <v>16520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15" t="s">
        <v>78</v>
      </c>
      <c r="BK202" s="175">
        <f>ROUND(I202*H202,2)</f>
        <v>16520</v>
      </c>
      <c r="BL202" s="15" t="s">
        <v>183</v>
      </c>
      <c r="BM202" s="174" t="s">
        <v>408</v>
      </c>
    </row>
    <row r="203" s="2" customFormat="1" ht="16.5" customHeight="1">
      <c r="A203" s="28"/>
      <c r="B203" s="161"/>
      <c r="C203" s="176" t="s">
        <v>409</v>
      </c>
      <c r="D203" s="176" t="s">
        <v>381</v>
      </c>
      <c r="E203" s="177" t="s">
        <v>410</v>
      </c>
      <c r="F203" s="178" t="s">
        <v>411</v>
      </c>
      <c r="G203" s="179" t="s">
        <v>126</v>
      </c>
      <c r="H203" s="180">
        <v>200</v>
      </c>
      <c r="I203" s="181">
        <v>468</v>
      </c>
      <c r="J203" s="181">
        <f>ROUND(I203*H203,2)</f>
        <v>93600</v>
      </c>
      <c r="K203" s="182"/>
      <c r="L203" s="29"/>
      <c r="M203" s="183" t="s">
        <v>1</v>
      </c>
      <c r="N203" s="184" t="s">
        <v>35</v>
      </c>
      <c r="O203" s="172">
        <v>0.55000000000000004</v>
      </c>
      <c r="P203" s="172">
        <f>O203*H203</f>
        <v>110.00000000000001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4" t="s">
        <v>183</v>
      </c>
      <c r="AT203" s="174" t="s">
        <v>381</v>
      </c>
      <c r="AU203" s="174" t="s">
        <v>78</v>
      </c>
      <c r="AY203" s="15" t="s">
        <v>119</v>
      </c>
      <c r="BE203" s="175">
        <f>IF(N203="základní",J203,0)</f>
        <v>93600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5" t="s">
        <v>78</v>
      </c>
      <c r="BK203" s="175">
        <f>ROUND(I203*H203,2)</f>
        <v>93600</v>
      </c>
      <c r="BL203" s="15" t="s">
        <v>183</v>
      </c>
      <c r="BM203" s="174" t="s">
        <v>412</v>
      </c>
    </row>
    <row r="204" s="2" customFormat="1" ht="16.5" customHeight="1">
      <c r="A204" s="28"/>
      <c r="B204" s="161"/>
      <c r="C204" s="176" t="s">
        <v>413</v>
      </c>
      <c r="D204" s="176" t="s">
        <v>381</v>
      </c>
      <c r="E204" s="177" t="s">
        <v>414</v>
      </c>
      <c r="F204" s="178" t="s">
        <v>415</v>
      </c>
      <c r="G204" s="179" t="s">
        <v>126</v>
      </c>
      <c r="H204" s="180">
        <v>35</v>
      </c>
      <c r="I204" s="181">
        <v>468</v>
      </c>
      <c r="J204" s="181">
        <f>ROUND(I204*H204,2)</f>
        <v>16380</v>
      </c>
      <c r="K204" s="182"/>
      <c r="L204" s="29"/>
      <c r="M204" s="183" t="s">
        <v>1</v>
      </c>
      <c r="N204" s="184" t="s">
        <v>35</v>
      </c>
      <c r="O204" s="172">
        <v>0.55000000000000004</v>
      </c>
      <c r="P204" s="172">
        <f>O204*H204</f>
        <v>19.25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4" t="s">
        <v>183</v>
      </c>
      <c r="AT204" s="174" t="s">
        <v>381</v>
      </c>
      <c r="AU204" s="174" t="s">
        <v>78</v>
      </c>
      <c r="AY204" s="15" t="s">
        <v>119</v>
      </c>
      <c r="BE204" s="175">
        <f>IF(N204="základní",J204,0)</f>
        <v>16380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5" t="s">
        <v>78</v>
      </c>
      <c r="BK204" s="175">
        <f>ROUND(I204*H204,2)</f>
        <v>16380</v>
      </c>
      <c r="BL204" s="15" t="s">
        <v>183</v>
      </c>
      <c r="BM204" s="174" t="s">
        <v>416</v>
      </c>
    </row>
    <row r="205" s="2" customFormat="1" ht="16.5" customHeight="1">
      <c r="A205" s="28"/>
      <c r="B205" s="161"/>
      <c r="C205" s="176" t="s">
        <v>417</v>
      </c>
      <c r="D205" s="176" t="s">
        <v>381</v>
      </c>
      <c r="E205" s="177" t="s">
        <v>418</v>
      </c>
      <c r="F205" s="178" t="s">
        <v>419</v>
      </c>
      <c r="G205" s="179" t="s">
        <v>126</v>
      </c>
      <c r="H205" s="180">
        <v>200</v>
      </c>
      <c r="I205" s="181">
        <v>145</v>
      </c>
      <c r="J205" s="181">
        <f>ROUND(I205*H205,2)</f>
        <v>29000</v>
      </c>
      <c r="K205" s="182"/>
      <c r="L205" s="29"/>
      <c r="M205" s="183" t="s">
        <v>1</v>
      </c>
      <c r="N205" s="184" t="s">
        <v>35</v>
      </c>
      <c r="O205" s="172">
        <v>0.17000000000000001</v>
      </c>
      <c r="P205" s="172">
        <f>O205*H205</f>
        <v>34</v>
      </c>
      <c r="Q205" s="172">
        <v>0</v>
      </c>
      <c r="R205" s="172">
        <f>Q205*H205</f>
        <v>0</v>
      </c>
      <c r="S205" s="172">
        <v>0</v>
      </c>
      <c r="T205" s="17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4" t="s">
        <v>183</v>
      </c>
      <c r="AT205" s="174" t="s">
        <v>381</v>
      </c>
      <c r="AU205" s="174" t="s">
        <v>78</v>
      </c>
      <c r="AY205" s="15" t="s">
        <v>119</v>
      </c>
      <c r="BE205" s="175">
        <f>IF(N205="základní",J205,0)</f>
        <v>29000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5" t="s">
        <v>78</v>
      </c>
      <c r="BK205" s="175">
        <f>ROUND(I205*H205,2)</f>
        <v>29000</v>
      </c>
      <c r="BL205" s="15" t="s">
        <v>183</v>
      </c>
      <c r="BM205" s="174" t="s">
        <v>420</v>
      </c>
    </row>
    <row r="206" s="2" customFormat="1" ht="24.15" customHeight="1">
      <c r="A206" s="28"/>
      <c r="B206" s="161"/>
      <c r="C206" s="176" t="s">
        <v>421</v>
      </c>
      <c r="D206" s="176" t="s">
        <v>381</v>
      </c>
      <c r="E206" s="177" t="s">
        <v>422</v>
      </c>
      <c r="F206" s="178" t="s">
        <v>423</v>
      </c>
      <c r="G206" s="179" t="s">
        <v>126</v>
      </c>
      <c r="H206" s="180">
        <v>235</v>
      </c>
      <c r="I206" s="181">
        <v>72.400000000000006</v>
      </c>
      <c r="J206" s="181">
        <f>ROUND(I206*H206,2)</f>
        <v>17014</v>
      </c>
      <c r="K206" s="182"/>
      <c r="L206" s="29"/>
      <c r="M206" s="183" t="s">
        <v>1</v>
      </c>
      <c r="N206" s="184" t="s">
        <v>35</v>
      </c>
      <c r="O206" s="172">
        <v>0.085000000000000006</v>
      </c>
      <c r="P206" s="172">
        <f>O206*H206</f>
        <v>19.975000000000001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74" t="s">
        <v>183</v>
      </c>
      <c r="AT206" s="174" t="s">
        <v>381</v>
      </c>
      <c r="AU206" s="174" t="s">
        <v>78</v>
      </c>
      <c r="AY206" s="15" t="s">
        <v>119</v>
      </c>
      <c r="BE206" s="175">
        <f>IF(N206="základní",J206,0)</f>
        <v>17014</v>
      </c>
      <c r="BF206" s="175">
        <f>IF(N206="snížená",J206,0)</f>
        <v>0</v>
      </c>
      <c r="BG206" s="175">
        <f>IF(N206="zákl. přenesená",J206,0)</f>
        <v>0</v>
      </c>
      <c r="BH206" s="175">
        <f>IF(N206="sníž. přenesená",J206,0)</f>
        <v>0</v>
      </c>
      <c r="BI206" s="175">
        <f>IF(N206="nulová",J206,0)</f>
        <v>0</v>
      </c>
      <c r="BJ206" s="15" t="s">
        <v>78</v>
      </c>
      <c r="BK206" s="175">
        <f>ROUND(I206*H206,2)</f>
        <v>17014</v>
      </c>
      <c r="BL206" s="15" t="s">
        <v>183</v>
      </c>
      <c r="BM206" s="174" t="s">
        <v>424</v>
      </c>
    </row>
    <row r="207" s="2" customFormat="1" ht="21.75" customHeight="1">
      <c r="A207" s="28"/>
      <c r="B207" s="161"/>
      <c r="C207" s="176" t="s">
        <v>425</v>
      </c>
      <c r="D207" s="176" t="s">
        <v>381</v>
      </c>
      <c r="E207" s="177" t="s">
        <v>426</v>
      </c>
      <c r="F207" s="178" t="s">
        <v>427</v>
      </c>
      <c r="G207" s="179" t="s">
        <v>126</v>
      </c>
      <c r="H207" s="180">
        <v>60</v>
      </c>
      <c r="I207" s="181">
        <v>400</v>
      </c>
      <c r="J207" s="181">
        <f>ROUND(I207*H207,2)</f>
        <v>24000</v>
      </c>
      <c r="K207" s="182"/>
      <c r="L207" s="29"/>
      <c r="M207" s="183" t="s">
        <v>1</v>
      </c>
      <c r="N207" s="184" t="s">
        <v>35</v>
      </c>
      <c r="O207" s="172">
        <v>0.46999999999999997</v>
      </c>
      <c r="P207" s="172">
        <f>O207*H207</f>
        <v>28.199999999999999</v>
      </c>
      <c r="Q207" s="172">
        <v>0</v>
      </c>
      <c r="R207" s="172">
        <f>Q207*H207</f>
        <v>0</v>
      </c>
      <c r="S207" s="172">
        <v>0</v>
      </c>
      <c r="T207" s="17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74" t="s">
        <v>183</v>
      </c>
      <c r="AT207" s="174" t="s">
        <v>381</v>
      </c>
      <c r="AU207" s="174" t="s">
        <v>78</v>
      </c>
      <c r="AY207" s="15" t="s">
        <v>119</v>
      </c>
      <c r="BE207" s="175">
        <f>IF(N207="základní",J207,0)</f>
        <v>24000</v>
      </c>
      <c r="BF207" s="175">
        <f>IF(N207="snížená",J207,0)</f>
        <v>0</v>
      </c>
      <c r="BG207" s="175">
        <f>IF(N207="zákl. přenesená",J207,0)</f>
        <v>0</v>
      </c>
      <c r="BH207" s="175">
        <f>IF(N207="sníž. přenesená",J207,0)</f>
        <v>0</v>
      </c>
      <c r="BI207" s="175">
        <f>IF(N207="nulová",J207,0)</f>
        <v>0</v>
      </c>
      <c r="BJ207" s="15" t="s">
        <v>78</v>
      </c>
      <c r="BK207" s="175">
        <f>ROUND(I207*H207,2)</f>
        <v>24000</v>
      </c>
      <c r="BL207" s="15" t="s">
        <v>183</v>
      </c>
      <c r="BM207" s="174" t="s">
        <v>428</v>
      </c>
    </row>
    <row r="208" s="2" customFormat="1" ht="24.15" customHeight="1">
      <c r="A208" s="28"/>
      <c r="B208" s="161"/>
      <c r="C208" s="176" t="s">
        <v>429</v>
      </c>
      <c r="D208" s="176" t="s">
        <v>381</v>
      </c>
      <c r="E208" s="177" t="s">
        <v>430</v>
      </c>
      <c r="F208" s="178" t="s">
        <v>431</v>
      </c>
      <c r="G208" s="179" t="s">
        <v>126</v>
      </c>
      <c r="H208" s="180">
        <v>2</v>
      </c>
      <c r="I208" s="181">
        <v>1020</v>
      </c>
      <c r="J208" s="181">
        <f>ROUND(I208*H208,2)</f>
        <v>2040</v>
      </c>
      <c r="K208" s="182"/>
      <c r="L208" s="29"/>
      <c r="M208" s="183" t="s">
        <v>1</v>
      </c>
      <c r="N208" s="184" t="s">
        <v>35</v>
      </c>
      <c r="O208" s="172">
        <v>1.2</v>
      </c>
      <c r="P208" s="172">
        <f>O208*H208</f>
        <v>2.3999999999999999</v>
      </c>
      <c r="Q208" s="172">
        <v>0</v>
      </c>
      <c r="R208" s="172">
        <f>Q208*H208</f>
        <v>0</v>
      </c>
      <c r="S208" s="172">
        <v>0</v>
      </c>
      <c r="T208" s="173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4" t="s">
        <v>183</v>
      </c>
      <c r="AT208" s="174" t="s">
        <v>381</v>
      </c>
      <c r="AU208" s="174" t="s">
        <v>78</v>
      </c>
      <c r="AY208" s="15" t="s">
        <v>119</v>
      </c>
      <c r="BE208" s="175">
        <f>IF(N208="základní",J208,0)</f>
        <v>2040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15" t="s">
        <v>78</v>
      </c>
      <c r="BK208" s="175">
        <f>ROUND(I208*H208,2)</f>
        <v>2040</v>
      </c>
      <c r="BL208" s="15" t="s">
        <v>183</v>
      </c>
      <c r="BM208" s="174" t="s">
        <v>432</v>
      </c>
    </row>
    <row r="209" s="2" customFormat="1" ht="16.5" customHeight="1">
      <c r="A209" s="28"/>
      <c r="B209" s="161"/>
      <c r="C209" s="176" t="s">
        <v>433</v>
      </c>
      <c r="D209" s="176" t="s">
        <v>381</v>
      </c>
      <c r="E209" s="177" t="s">
        <v>398</v>
      </c>
      <c r="F209" s="178" t="s">
        <v>399</v>
      </c>
      <c r="G209" s="179" t="s">
        <v>126</v>
      </c>
      <c r="H209" s="180">
        <v>2</v>
      </c>
      <c r="I209" s="181">
        <v>264</v>
      </c>
      <c r="J209" s="181">
        <f>ROUND(I209*H209,2)</f>
        <v>528</v>
      </c>
      <c r="K209" s="182"/>
      <c r="L209" s="29"/>
      <c r="M209" s="183" t="s">
        <v>1</v>
      </c>
      <c r="N209" s="184" t="s">
        <v>35</v>
      </c>
      <c r="O209" s="172">
        <v>0.31</v>
      </c>
      <c r="P209" s="172">
        <f>O209*H209</f>
        <v>0.62</v>
      </c>
      <c r="Q209" s="172">
        <v>0</v>
      </c>
      <c r="R209" s="172">
        <f>Q209*H209</f>
        <v>0</v>
      </c>
      <c r="S209" s="172">
        <v>0</v>
      </c>
      <c r="T209" s="173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74" t="s">
        <v>183</v>
      </c>
      <c r="AT209" s="174" t="s">
        <v>381</v>
      </c>
      <c r="AU209" s="174" t="s">
        <v>78</v>
      </c>
      <c r="AY209" s="15" t="s">
        <v>119</v>
      </c>
      <c r="BE209" s="175">
        <f>IF(N209="základní",J209,0)</f>
        <v>528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5" t="s">
        <v>78</v>
      </c>
      <c r="BK209" s="175">
        <f>ROUND(I209*H209,2)</f>
        <v>528</v>
      </c>
      <c r="BL209" s="15" t="s">
        <v>183</v>
      </c>
      <c r="BM209" s="174" t="s">
        <v>434</v>
      </c>
    </row>
    <row r="210" s="2" customFormat="1" ht="24.15" customHeight="1">
      <c r="A210" s="28"/>
      <c r="B210" s="161"/>
      <c r="C210" s="176" t="s">
        <v>435</v>
      </c>
      <c r="D210" s="176" t="s">
        <v>381</v>
      </c>
      <c r="E210" s="177" t="s">
        <v>436</v>
      </c>
      <c r="F210" s="178" t="s">
        <v>437</v>
      </c>
      <c r="G210" s="179" t="s">
        <v>126</v>
      </c>
      <c r="H210" s="180">
        <v>10</v>
      </c>
      <c r="I210" s="181">
        <v>698</v>
      </c>
      <c r="J210" s="181">
        <f>ROUND(I210*H210,2)</f>
        <v>6980</v>
      </c>
      <c r="K210" s="182"/>
      <c r="L210" s="29"/>
      <c r="M210" s="183" t="s">
        <v>1</v>
      </c>
      <c r="N210" s="184" t="s">
        <v>35</v>
      </c>
      <c r="O210" s="172">
        <v>0.81999999999999995</v>
      </c>
      <c r="P210" s="172">
        <f>O210*H210</f>
        <v>8.1999999999999993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4" t="s">
        <v>183</v>
      </c>
      <c r="AT210" s="174" t="s">
        <v>381</v>
      </c>
      <c r="AU210" s="174" t="s">
        <v>78</v>
      </c>
      <c r="AY210" s="15" t="s">
        <v>119</v>
      </c>
      <c r="BE210" s="175">
        <f>IF(N210="základní",J210,0)</f>
        <v>6980</v>
      </c>
      <c r="BF210" s="175">
        <f>IF(N210="snížená",J210,0)</f>
        <v>0</v>
      </c>
      <c r="BG210" s="175">
        <f>IF(N210="zákl. přenesená",J210,0)</f>
        <v>0</v>
      </c>
      <c r="BH210" s="175">
        <f>IF(N210="sníž. přenesená",J210,0)</f>
        <v>0</v>
      </c>
      <c r="BI210" s="175">
        <f>IF(N210="nulová",J210,0)</f>
        <v>0</v>
      </c>
      <c r="BJ210" s="15" t="s">
        <v>78</v>
      </c>
      <c r="BK210" s="175">
        <f>ROUND(I210*H210,2)</f>
        <v>6980</v>
      </c>
      <c r="BL210" s="15" t="s">
        <v>183</v>
      </c>
      <c r="BM210" s="174" t="s">
        <v>438</v>
      </c>
    </row>
    <row r="211" s="2" customFormat="1" ht="24.15" customHeight="1">
      <c r="A211" s="28"/>
      <c r="B211" s="161"/>
      <c r="C211" s="176" t="s">
        <v>439</v>
      </c>
      <c r="D211" s="176" t="s">
        <v>381</v>
      </c>
      <c r="E211" s="177" t="s">
        <v>440</v>
      </c>
      <c r="F211" s="178" t="s">
        <v>441</v>
      </c>
      <c r="G211" s="179" t="s">
        <v>126</v>
      </c>
      <c r="H211" s="180">
        <v>10</v>
      </c>
      <c r="I211" s="181">
        <v>1190</v>
      </c>
      <c r="J211" s="181">
        <f>ROUND(I211*H211,2)</f>
        <v>11900</v>
      </c>
      <c r="K211" s="182"/>
      <c r="L211" s="29"/>
      <c r="M211" s="183" t="s">
        <v>1</v>
      </c>
      <c r="N211" s="184" t="s">
        <v>35</v>
      </c>
      <c r="O211" s="172">
        <v>1.3999999999999999</v>
      </c>
      <c r="P211" s="172">
        <f>O211*H211</f>
        <v>14</v>
      </c>
      <c r="Q211" s="172">
        <v>0</v>
      </c>
      <c r="R211" s="172">
        <f>Q211*H211</f>
        <v>0</v>
      </c>
      <c r="S211" s="172">
        <v>0</v>
      </c>
      <c r="T211" s="173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74" t="s">
        <v>183</v>
      </c>
      <c r="AT211" s="174" t="s">
        <v>381</v>
      </c>
      <c r="AU211" s="174" t="s">
        <v>78</v>
      </c>
      <c r="AY211" s="15" t="s">
        <v>119</v>
      </c>
      <c r="BE211" s="175">
        <f>IF(N211="základní",J211,0)</f>
        <v>11900</v>
      </c>
      <c r="BF211" s="175">
        <f>IF(N211="snížená",J211,0)</f>
        <v>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15" t="s">
        <v>78</v>
      </c>
      <c r="BK211" s="175">
        <f>ROUND(I211*H211,2)</f>
        <v>11900</v>
      </c>
      <c r="BL211" s="15" t="s">
        <v>183</v>
      </c>
      <c r="BM211" s="174" t="s">
        <v>442</v>
      </c>
    </row>
    <row r="212" s="2" customFormat="1" ht="16.5" customHeight="1">
      <c r="A212" s="28"/>
      <c r="B212" s="161"/>
      <c r="C212" s="176" t="s">
        <v>443</v>
      </c>
      <c r="D212" s="176" t="s">
        <v>381</v>
      </c>
      <c r="E212" s="177" t="s">
        <v>444</v>
      </c>
      <c r="F212" s="178" t="s">
        <v>445</v>
      </c>
      <c r="G212" s="179" t="s">
        <v>126</v>
      </c>
      <c r="H212" s="180">
        <v>2</v>
      </c>
      <c r="I212" s="181">
        <v>1960</v>
      </c>
      <c r="J212" s="181">
        <f>ROUND(I212*H212,2)</f>
        <v>3920</v>
      </c>
      <c r="K212" s="182"/>
      <c r="L212" s="29"/>
      <c r="M212" s="183" t="s">
        <v>1</v>
      </c>
      <c r="N212" s="184" t="s">
        <v>35</v>
      </c>
      <c r="O212" s="172">
        <v>2.2999999999999998</v>
      </c>
      <c r="P212" s="172">
        <f>O212*H212</f>
        <v>4.5999999999999996</v>
      </c>
      <c r="Q212" s="172">
        <v>0</v>
      </c>
      <c r="R212" s="172">
        <f>Q212*H212</f>
        <v>0</v>
      </c>
      <c r="S212" s="172">
        <v>0</v>
      </c>
      <c r="T212" s="17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4" t="s">
        <v>183</v>
      </c>
      <c r="AT212" s="174" t="s">
        <v>381</v>
      </c>
      <c r="AU212" s="174" t="s">
        <v>78</v>
      </c>
      <c r="AY212" s="15" t="s">
        <v>119</v>
      </c>
      <c r="BE212" s="175">
        <f>IF(N212="základní",J212,0)</f>
        <v>3920</v>
      </c>
      <c r="BF212" s="175">
        <f>IF(N212="snížená",J212,0)</f>
        <v>0</v>
      </c>
      <c r="BG212" s="175">
        <f>IF(N212="zákl. přenesená",J212,0)</f>
        <v>0</v>
      </c>
      <c r="BH212" s="175">
        <f>IF(N212="sníž. přenesená",J212,0)</f>
        <v>0</v>
      </c>
      <c r="BI212" s="175">
        <f>IF(N212="nulová",J212,0)</f>
        <v>0</v>
      </c>
      <c r="BJ212" s="15" t="s">
        <v>78</v>
      </c>
      <c r="BK212" s="175">
        <f>ROUND(I212*H212,2)</f>
        <v>3920</v>
      </c>
      <c r="BL212" s="15" t="s">
        <v>183</v>
      </c>
      <c r="BM212" s="174" t="s">
        <v>446</v>
      </c>
    </row>
    <row r="213" s="2" customFormat="1" ht="16.5" customHeight="1">
      <c r="A213" s="28"/>
      <c r="B213" s="161"/>
      <c r="C213" s="176" t="s">
        <v>447</v>
      </c>
      <c r="D213" s="176" t="s">
        <v>381</v>
      </c>
      <c r="E213" s="177" t="s">
        <v>448</v>
      </c>
      <c r="F213" s="178" t="s">
        <v>449</v>
      </c>
      <c r="G213" s="179" t="s">
        <v>126</v>
      </c>
      <c r="H213" s="180">
        <v>1</v>
      </c>
      <c r="I213" s="181">
        <v>1190</v>
      </c>
      <c r="J213" s="181">
        <f>ROUND(I213*H213,2)</f>
        <v>1190</v>
      </c>
      <c r="K213" s="182"/>
      <c r="L213" s="29"/>
      <c r="M213" s="183" t="s">
        <v>1</v>
      </c>
      <c r="N213" s="184" t="s">
        <v>35</v>
      </c>
      <c r="O213" s="172">
        <v>1.3999999999999999</v>
      </c>
      <c r="P213" s="172">
        <f>O213*H213</f>
        <v>1.3999999999999999</v>
      </c>
      <c r="Q213" s="172">
        <v>0</v>
      </c>
      <c r="R213" s="172">
        <f>Q213*H213</f>
        <v>0</v>
      </c>
      <c r="S213" s="172">
        <v>0</v>
      </c>
      <c r="T213" s="173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74" t="s">
        <v>183</v>
      </c>
      <c r="AT213" s="174" t="s">
        <v>381</v>
      </c>
      <c r="AU213" s="174" t="s">
        <v>78</v>
      </c>
      <c r="AY213" s="15" t="s">
        <v>119</v>
      </c>
      <c r="BE213" s="175">
        <f>IF(N213="základní",J213,0)</f>
        <v>1190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5" t="s">
        <v>78</v>
      </c>
      <c r="BK213" s="175">
        <f>ROUND(I213*H213,2)</f>
        <v>1190</v>
      </c>
      <c r="BL213" s="15" t="s">
        <v>183</v>
      </c>
      <c r="BM213" s="174" t="s">
        <v>450</v>
      </c>
    </row>
    <row r="214" s="2" customFormat="1" ht="16.5" customHeight="1">
      <c r="A214" s="28"/>
      <c r="B214" s="161"/>
      <c r="C214" s="176" t="s">
        <v>451</v>
      </c>
      <c r="D214" s="176" t="s">
        <v>381</v>
      </c>
      <c r="E214" s="177" t="s">
        <v>452</v>
      </c>
      <c r="F214" s="178" t="s">
        <v>453</v>
      </c>
      <c r="G214" s="179" t="s">
        <v>126</v>
      </c>
      <c r="H214" s="180">
        <v>1</v>
      </c>
      <c r="I214" s="181">
        <v>8010</v>
      </c>
      <c r="J214" s="181">
        <f>ROUND(I214*H214,2)</f>
        <v>8010</v>
      </c>
      <c r="K214" s="182"/>
      <c r="L214" s="29"/>
      <c r="M214" s="183" t="s">
        <v>1</v>
      </c>
      <c r="N214" s="184" t="s">
        <v>35</v>
      </c>
      <c r="O214" s="172">
        <v>9.4000000000000004</v>
      </c>
      <c r="P214" s="172">
        <f>O214*H214</f>
        <v>9.4000000000000004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74" t="s">
        <v>183</v>
      </c>
      <c r="AT214" s="174" t="s">
        <v>381</v>
      </c>
      <c r="AU214" s="174" t="s">
        <v>78</v>
      </c>
      <c r="AY214" s="15" t="s">
        <v>119</v>
      </c>
      <c r="BE214" s="175">
        <f>IF(N214="základní",J214,0)</f>
        <v>8010</v>
      </c>
      <c r="BF214" s="175">
        <f>IF(N214="snížená",J214,0)</f>
        <v>0</v>
      </c>
      <c r="BG214" s="175">
        <f>IF(N214="zákl. přenesená",J214,0)</f>
        <v>0</v>
      </c>
      <c r="BH214" s="175">
        <f>IF(N214="sníž. přenesená",J214,0)</f>
        <v>0</v>
      </c>
      <c r="BI214" s="175">
        <f>IF(N214="nulová",J214,0)</f>
        <v>0</v>
      </c>
      <c r="BJ214" s="15" t="s">
        <v>78</v>
      </c>
      <c r="BK214" s="175">
        <f>ROUND(I214*H214,2)</f>
        <v>8010</v>
      </c>
      <c r="BL214" s="15" t="s">
        <v>183</v>
      </c>
      <c r="BM214" s="174" t="s">
        <v>454</v>
      </c>
    </row>
    <row r="215" s="2" customFormat="1" ht="16.5" customHeight="1">
      <c r="A215" s="28"/>
      <c r="B215" s="161"/>
      <c r="C215" s="176" t="s">
        <v>455</v>
      </c>
      <c r="D215" s="176" t="s">
        <v>381</v>
      </c>
      <c r="E215" s="177" t="s">
        <v>456</v>
      </c>
      <c r="F215" s="178" t="s">
        <v>457</v>
      </c>
      <c r="G215" s="179" t="s">
        <v>126</v>
      </c>
      <c r="H215" s="180">
        <v>1</v>
      </c>
      <c r="I215" s="181">
        <v>630</v>
      </c>
      <c r="J215" s="181">
        <f>ROUND(I215*H215,2)</f>
        <v>630</v>
      </c>
      <c r="K215" s="182"/>
      <c r="L215" s="29"/>
      <c r="M215" s="183" t="s">
        <v>1</v>
      </c>
      <c r="N215" s="184" t="s">
        <v>35</v>
      </c>
      <c r="O215" s="172">
        <v>0.73999999999999999</v>
      </c>
      <c r="P215" s="172">
        <f>O215*H215</f>
        <v>0.73999999999999999</v>
      </c>
      <c r="Q215" s="172">
        <v>0</v>
      </c>
      <c r="R215" s="172">
        <f>Q215*H215</f>
        <v>0</v>
      </c>
      <c r="S215" s="172">
        <v>0</v>
      </c>
      <c r="T215" s="17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74" t="s">
        <v>183</v>
      </c>
      <c r="AT215" s="174" t="s">
        <v>381</v>
      </c>
      <c r="AU215" s="174" t="s">
        <v>78</v>
      </c>
      <c r="AY215" s="15" t="s">
        <v>119</v>
      </c>
      <c r="BE215" s="175">
        <f>IF(N215="základní",J215,0)</f>
        <v>630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5" t="s">
        <v>78</v>
      </c>
      <c r="BK215" s="175">
        <f>ROUND(I215*H215,2)</f>
        <v>630</v>
      </c>
      <c r="BL215" s="15" t="s">
        <v>183</v>
      </c>
      <c r="BM215" s="174" t="s">
        <v>458</v>
      </c>
    </row>
    <row r="216" s="2" customFormat="1" ht="16.5" customHeight="1">
      <c r="A216" s="28"/>
      <c r="B216" s="161"/>
      <c r="C216" s="176" t="s">
        <v>459</v>
      </c>
      <c r="D216" s="176" t="s">
        <v>381</v>
      </c>
      <c r="E216" s="177" t="s">
        <v>460</v>
      </c>
      <c r="F216" s="178" t="s">
        <v>461</v>
      </c>
      <c r="G216" s="179" t="s">
        <v>126</v>
      </c>
      <c r="H216" s="180">
        <v>1</v>
      </c>
      <c r="I216" s="181">
        <v>1960</v>
      </c>
      <c r="J216" s="181">
        <f>ROUND(I216*H216,2)</f>
        <v>1960</v>
      </c>
      <c r="K216" s="182"/>
      <c r="L216" s="29"/>
      <c r="M216" s="183" t="s">
        <v>1</v>
      </c>
      <c r="N216" s="184" t="s">
        <v>35</v>
      </c>
      <c r="O216" s="172">
        <v>2.2999999999999998</v>
      </c>
      <c r="P216" s="172">
        <f>O216*H216</f>
        <v>2.2999999999999998</v>
      </c>
      <c r="Q216" s="172">
        <v>0</v>
      </c>
      <c r="R216" s="172">
        <f>Q216*H216</f>
        <v>0</v>
      </c>
      <c r="S216" s="172">
        <v>0</v>
      </c>
      <c r="T216" s="173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74" t="s">
        <v>183</v>
      </c>
      <c r="AT216" s="174" t="s">
        <v>381</v>
      </c>
      <c r="AU216" s="174" t="s">
        <v>78</v>
      </c>
      <c r="AY216" s="15" t="s">
        <v>119</v>
      </c>
      <c r="BE216" s="175">
        <f>IF(N216="základní",J216,0)</f>
        <v>1960</v>
      </c>
      <c r="BF216" s="175">
        <f>IF(N216="snížená",J216,0)</f>
        <v>0</v>
      </c>
      <c r="BG216" s="175">
        <f>IF(N216="zákl. přenesená",J216,0)</f>
        <v>0</v>
      </c>
      <c r="BH216" s="175">
        <f>IF(N216="sníž. přenesená",J216,0)</f>
        <v>0</v>
      </c>
      <c r="BI216" s="175">
        <f>IF(N216="nulová",J216,0)</f>
        <v>0</v>
      </c>
      <c r="BJ216" s="15" t="s">
        <v>78</v>
      </c>
      <c r="BK216" s="175">
        <f>ROUND(I216*H216,2)</f>
        <v>1960</v>
      </c>
      <c r="BL216" s="15" t="s">
        <v>183</v>
      </c>
      <c r="BM216" s="174" t="s">
        <v>462</v>
      </c>
    </row>
    <row r="217" s="2" customFormat="1" ht="16.5" customHeight="1">
      <c r="A217" s="28"/>
      <c r="B217" s="161"/>
      <c r="C217" s="176" t="s">
        <v>463</v>
      </c>
      <c r="D217" s="176" t="s">
        <v>381</v>
      </c>
      <c r="E217" s="177" t="s">
        <v>464</v>
      </c>
      <c r="F217" s="178" t="s">
        <v>465</v>
      </c>
      <c r="G217" s="179" t="s">
        <v>126</v>
      </c>
      <c r="H217" s="180">
        <v>1</v>
      </c>
      <c r="I217" s="181">
        <v>3830</v>
      </c>
      <c r="J217" s="181">
        <f>ROUND(I217*H217,2)</f>
        <v>3830</v>
      </c>
      <c r="K217" s="182"/>
      <c r="L217" s="29"/>
      <c r="M217" s="183" t="s">
        <v>1</v>
      </c>
      <c r="N217" s="184" t="s">
        <v>35</v>
      </c>
      <c r="O217" s="172">
        <v>4.5</v>
      </c>
      <c r="P217" s="172">
        <f>O217*H217</f>
        <v>4.5</v>
      </c>
      <c r="Q217" s="172">
        <v>0</v>
      </c>
      <c r="R217" s="172">
        <f>Q217*H217</f>
        <v>0</v>
      </c>
      <c r="S217" s="172">
        <v>0</v>
      </c>
      <c r="T217" s="17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74" t="s">
        <v>183</v>
      </c>
      <c r="AT217" s="174" t="s">
        <v>381</v>
      </c>
      <c r="AU217" s="174" t="s">
        <v>78</v>
      </c>
      <c r="AY217" s="15" t="s">
        <v>119</v>
      </c>
      <c r="BE217" s="175">
        <f>IF(N217="základní",J217,0)</f>
        <v>3830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5" t="s">
        <v>78</v>
      </c>
      <c r="BK217" s="175">
        <f>ROUND(I217*H217,2)</f>
        <v>3830</v>
      </c>
      <c r="BL217" s="15" t="s">
        <v>183</v>
      </c>
      <c r="BM217" s="174" t="s">
        <v>466</v>
      </c>
    </row>
    <row r="218" s="12" customFormat="1" ht="25.92" customHeight="1">
      <c r="A218" s="12"/>
      <c r="B218" s="149"/>
      <c r="C218" s="12"/>
      <c r="D218" s="150" t="s">
        <v>69</v>
      </c>
      <c r="E218" s="151" t="s">
        <v>467</v>
      </c>
      <c r="F218" s="151" t="s">
        <v>468</v>
      </c>
      <c r="G218" s="12"/>
      <c r="H218" s="12"/>
      <c r="I218" s="12"/>
      <c r="J218" s="152">
        <f>BK218</f>
        <v>358384</v>
      </c>
      <c r="K218" s="12"/>
      <c r="L218" s="149"/>
      <c r="M218" s="153"/>
      <c r="N218" s="154"/>
      <c r="O218" s="154"/>
      <c r="P218" s="155">
        <f>SUM(P219:P234)</f>
        <v>234</v>
      </c>
      <c r="Q218" s="154"/>
      <c r="R218" s="155">
        <f>SUM(R219:R234)</f>
        <v>0.31799999999999995</v>
      </c>
      <c r="S218" s="154"/>
      <c r="T218" s="156">
        <f>SUM(T219:T234)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0" t="s">
        <v>78</v>
      </c>
      <c r="AT218" s="157" t="s">
        <v>69</v>
      </c>
      <c r="AU218" s="157" t="s">
        <v>70</v>
      </c>
      <c r="AY218" s="150" t="s">
        <v>119</v>
      </c>
      <c r="BK218" s="158">
        <f>SUM(BK219:BK234)</f>
        <v>358384</v>
      </c>
    </row>
    <row r="219" s="2" customFormat="1" ht="55.5" customHeight="1">
      <c r="A219" s="28"/>
      <c r="B219" s="161"/>
      <c r="C219" s="162" t="s">
        <v>469</v>
      </c>
      <c r="D219" s="162" t="s">
        <v>123</v>
      </c>
      <c r="E219" s="163" t="s">
        <v>470</v>
      </c>
      <c r="F219" s="164" t="s">
        <v>471</v>
      </c>
      <c r="G219" s="165" t="s">
        <v>472</v>
      </c>
      <c r="H219" s="166">
        <v>1600</v>
      </c>
      <c r="I219" s="167">
        <v>19.199999999999999</v>
      </c>
      <c r="J219" s="167">
        <f>ROUND(I219*H219,2)</f>
        <v>30720</v>
      </c>
      <c r="K219" s="168"/>
      <c r="L219" s="169"/>
      <c r="M219" s="170" t="s">
        <v>1</v>
      </c>
      <c r="N219" s="171" t="s">
        <v>35</v>
      </c>
      <c r="O219" s="172">
        <v>0</v>
      </c>
      <c r="P219" s="172">
        <f>O219*H219</f>
        <v>0</v>
      </c>
      <c r="Q219" s="172">
        <v>6.9999999999999994E-05</v>
      </c>
      <c r="R219" s="172">
        <f>Q219*H219</f>
        <v>0.11199999999999999</v>
      </c>
      <c r="S219" s="172">
        <v>0</v>
      </c>
      <c r="T219" s="17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74" t="s">
        <v>244</v>
      </c>
      <c r="AT219" s="174" t="s">
        <v>123</v>
      </c>
      <c r="AU219" s="174" t="s">
        <v>78</v>
      </c>
      <c r="AY219" s="15" t="s">
        <v>119</v>
      </c>
      <c r="BE219" s="175">
        <f>IF(N219="základní",J219,0)</f>
        <v>30720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5" t="s">
        <v>78</v>
      </c>
      <c r="BK219" s="175">
        <f>ROUND(I219*H219,2)</f>
        <v>30720</v>
      </c>
      <c r="BL219" s="15" t="s">
        <v>183</v>
      </c>
      <c r="BM219" s="174" t="s">
        <v>473</v>
      </c>
    </row>
    <row r="220" s="2" customFormat="1" ht="21.75" customHeight="1">
      <c r="A220" s="28"/>
      <c r="B220" s="161"/>
      <c r="C220" s="176" t="s">
        <v>474</v>
      </c>
      <c r="D220" s="176" t="s">
        <v>381</v>
      </c>
      <c r="E220" s="177" t="s">
        <v>475</v>
      </c>
      <c r="F220" s="178" t="s">
        <v>476</v>
      </c>
      <c r="G220" s="179" t="s">
        <v>472</v>
      </c>
      <c r="H220" s="180">
        <v>1600</v>
      </c>
      <c r="I220" s="181">
        <v>21.5</v>
      </c>
      <c r="J220" s="181">
        <f>ROUND(I220*H220,2)</f>
        <v>34400</v>
      </c>
      <c r="K220" s="182"/>
      <c r="L220" s="29"/>
      <c r="M220" s="183" t="s">
        <v>1</v>
      </c>
      <c r="N220" s="184" t="s">
        <v>35</v>
      </c>
      <c r="O220" s="172">
        <v>0.040000000000000001</v>
      </c>
      <c r="P220" s="172">
        <f>O220*H220</f>
        <v>64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74" t="s">
        <v>183</v>
      </c>
      <c r="AT220" s="174" t="s">
        <v>381</v>
      </c>
      <c r="AU220" s="174" t="s">
        <v>78</v>
      </c>
      <c r="AY220" s="15" t="s">
        <v>119</v>
      </c>
      <c r="BE220" s="175">
        <f>IF(N220="základní",J220,0)</f>
        <v>34400</v>
      </c>
      <c r="BF220" s="175">
        <f>IF(N220="snížená",J220,0)</f>
        <v>0</v>
      </c>
      <c r="BG220" s="175">
        <f>IF(N220="zákl. přenesená",J220,0)</f>
        <v>0</v>
      </c>
      <c r="BH220" s="175">
        <f>IF(N220="sníž. přenesená",J220,0)</f>
        <v>0</v>
      </c>
      <c r="BI220" s="175">
        <f>IF(N220="nulová",J220,0)</f>
        <v>0</v>
      </c>
      <c r="BJ220" s="15" t="s">
        <v>78</v>
      </c>
      <c r="BK220" s="175">
        <f>ROUND(I220*H220,2)</f>
        <v>34400</v>
      </c>
      <c r="BL220" s="15" t="s">
        <v>183</v>
      </c>
      <c r="BM220" s="174" t="s">
        <v>477</v>
      </c>
    </row>
    <row r="221" s="2" customFormat="1" ht="62.7" customHeight="1">
      <c r="A221" s="28"/>
      <c r="B221" s="161"/>
      <c r="C221" s="162" t="s">
        <v>478</v>
      </c>
      <c r="D221" s="162" t="s">
        <v>123</v>
      </c>
      <c r="E221" s="163" t="s">
        <v>479</v>
      </c>
      <c r="F221" s="164" t="s">
        <v>480</v>
      </c>
      <c r="G221" s="165" t="s">
        <v>472</v>
      </c>
      <c r="H221" s="166">
        <v>1000</v>
      </c>
      <c r="I221" s="167">
        <v>34.399999999999999</v>
      </c>
      <c r="J221" s="167">
        <f>ROUND(I221*H221,2)</f>
        <v>34400</v>
      </c>
      <c r="K221" s="168"/>
      <c r="L221" s="169"/>
      <c r="M221" s="170" t="s">
        <v>1</v>
      </c>
      <c r="N221" s="171" t="s">
        <v>35</v>
      </c>
      <c r="O221" s="172">
        <v>0</v>
      </c>
      <c r="P221" s="172">
        <f>O221*H221</f>
        <v>0</v>
      </c>
      <c r="Q221" s="172">
        <v>0.00011</v>
      </c>
      <c r="R221" s="172">
        <f>Q221*H221</f>
        <v>0.11</v>
      </c>
      <c r="S221" s="172">
        <v>0</v>
      </c>
      <c r="T221" s="17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74" t="s">
        <v>244</v>
      </c>
      <c r="AT221" s="174" t="s">
        <v>123</v>
      </c>
      <c r="AU221" s="174" t="s">
        <v>78</v>
      </c>
      <c r="AY221" s="15" t="s">
        <v>119</v>
      </c>
      <c r="BE221" s="175">
        <f>IF(N221="základní",J221,0)</f>
        <v>34400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5" t="s">
        <v>78</v>
      </c>
      <c r="BK221" s="175">
        <f>ROUND(I221*H221,2)</f>
        <v>34400</v>
      </c>
      <c r="BL221" s="15" t="s">
        <v>183</v>
      </c>
      <c r="BM221" s="174" t="s">
        <v>481</v>
      </c>
    </row>
    <row r="222" s="2" customFormat="1" ht="21.75" customHeight="1">
      <c r="A222" s="28"/>
      <c r="B222" s="161"/>
      <c r="C222" s="176" t="s">
        <v>482</v>
      </c>
      <c r="D222" s="176" t="s">
        <v>381</v>
      </c>
      <c r="E222" s="177" t="s">
        <v>475</v>
      </c>
      <c r="F222" s="178" t="s">
        <v>476</v>
      </c>
      <c r="G222" s="179" t="s">
        <v>472</v>
      </c>
      <c r="H222" s="180">
        <v>1000</v>
      </c>
      <c r="I222" s="181">
        <v>21.5</v>
      </c>
      <c r="J222" s="181">
        <f>ROUND(I222*H222,2)</f>
        <v>21500</v>
      </c>
      <c r="K222" s="182"/>
      <c r="L222" s="29"/>
      <c r="M222" s="183" t="s">
        <v>1</v>
      </c>
      <c r="N222" s="184" t="s">
        <v>35</v>
      </c>
      <c r="O222" s="172">
        <v>0.040000000000000001</v>
      </c>
      <c r="P222" s="172">
        <f>O222*H222</f>
        <v>40</v>
      </c>
      <c r="Q222" s="172">
        <v>0</v>
      </c>
      <c r="R222" s="172">
        <f>Q222*H222</f>
        <v>0</v>
      </c>
      <c r="S222" s="172">
        <v>0</v>
      </c>
      <c r="T222" s="173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74" t="s">
        <v>183</v>
      </c>
      <c r="AT222" s="174" t="s">
        <v>381</v>
      </c>
      <c r="AU222" s="174" t="s">
        <v>78</v>
      </c>
      <c r="AY222" s="15" t="s">
        <v>119</v>
      </c>
      <c r="BE222" s="175">
        <f>IF(N222="základní",J222,0)</f>
        <v>21500</v>
      </c>
      <c r="BF222" s="175">
        <f>IF(N222="snížená",J222,0)</f>
        <v>0</v>
      </c>
      <c r="BG222" s="175">
        <f>IF(N222="zákl. přenesená",J222,0)</f>
        <v>0</v>
      </c>
      <c r="BH222" s="175">
        <f>IF(N222="sníž. přenesená",J222,0)</f>
        <v>0</v>
      </c>
      <c r="BI222" s="175">
        <f>IF(N222="nulová",J222,0)</f>
        <v>0</v>
      </c>
      <c r="BJ222" s="15" t="s">
        <v>78</v>
      </c>
      <c r="BK222" s="175">
        <f>ROUND(I222*H222,2)</f>
        <v>21500</v>
      </c>
      <c r="BL222" s="15" t="s">
        <v>183</v>
      </c>
      <c r="BM222" s="174" t="s">
        <v>483</v>
      </c>
    </row>
    <row r="223" s="2" customFormat="1" ht="62.7" customHeight="1">
      <c r="A223" s="28"/>
      <c r="B223" s="161"/>
      <c r="C223" s="162" t="s">
        <v>484</v>
      </c>
      <c r="D223" s="162" t="s">
        <v>123</v>
      </c>
      <c r="E223" s="163" t="s">
        <v>485</v>
      </c>
      <c r="F223" s="164" t="s">
        <v>486</v>
      </c>
      <c r="G223" s="165" t="s">
        <v>472</v>
      </c>
      <c r="H223" s="166">
        <v>200</v>
      </c>
      <c r="I223" s="167">
        <v>72.099999999999994</v>
      </c>
      <c r="J223" s="167">
        <f>ROUND(I223*H223,2)</f>
        <v>14420</v>
      </c>
      <c r="K223" s="168"/>
      <c r="L223" s="169"/>
      <c r="M223" s="170" t="s">
        <v>1</v>
      </c>
      <c r="N223" s="171" t="s">
        <v>35</v>
      </c>
      <c r="O223" s="172">
        <v>0</v>
      </c>
      <c r="P223" s="172">
        <f>O223*H223</f>
        <v>0</v>
      </c>
      <c r="Q223" s="172">
        <v>0.00019000000000000001</v>
      </c>
      <c r="R223" s="172">
        <f>Q223*H223</f>
        <v>0.037999999999999999</v>
      </c>
      <c r="S223" s="172">
        <v>0</v>
      </c>
      <c r="T223" s="17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74" t="s">
        <v>244</v>
      </c>
      <c r="AT223" s="174" t="s">
        <v>123</v>
      </c>
      <c r="AU223" s="174" t="s">
        <v>78</v>
      </c>
      <c r="AY223" s="15" t="s">
        <v>119</v>
      </c>
      <c r="BE223" s="175">
        <f>IF(N223="základní",J223,0)</f>
        <v>14420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5" t="s">
        <v>78</v>
      </c>
      <c r="BK223" s="175">
        <f>ROUND(I223*H223,2)</f>
        <v>14420</v>
      </c>
      <c r="BL223" s="15" t="s">
        <v>183</v>
      </c>
      <c r="BM223" s="174" t="s">
        <v>487</v>
      </c>
    </row>
    <row r="224" s="2" customFormat="1" ht="21.75" customHeight="1">
      <c r="A224" s="28"/>
      <c r="B224" s="161"/>
      <c r="C224" s="176" t="s">
        <v>488</v>
      </c>
      <c r="D224" s="176" t="s">
        <v>381</v>
      </c>
      <c r="E224" s="177" t="s">
        <v>475</v>
      </c>
      <c r="F224" s="178" t="s">
        <v>476</v>
      </c>
      <c r="G224" s="179" t="s">
        <v>472</v>
      </c>
      <c r="H224" s="180">
        <v>200</v>
      </c>
      <c r="I224" s="181">
        <v>21.5</v>
      </c>
      <c r="J224" s="181">
        <f>ROUND(I224*H224,2)</f>
        <v>4300</v>
      </c>
      <c r="K224" s="182"/>
      <c r="L224" s="29"/>
      <c r="M224" s="183" t="s">
        <v>1</v>
      </c>
      <c r="N224" s="184" t="s">
        <v>35</v>
      </c>
      <c r="O224" s="172">
        <v>0.040000000000000001</v>
      </c>
      <c r="P224" s="172">
        <f>O224*H224</f>
        <v>8</v>
      </c>
      <c r="Q224" s="172">
        <v>0</v>
      </c>
      <c r="R224" s="172">
        <f>Q224*H224</f>
        <v>0</v>
      </c>
      <c r="S224" s="172">
        <v>0</v>
      </c>
      <c r="T224" s="173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74" t="s">
        <v>183</v>
      </c>
      <c r="AT224" s="174" t="s">
        <v>381</v>
      </c>
      <c r="AU224" s="174" t="s">
        <v>78</v>
      </c>
      <c r="AY224" s="15" t="s">
        <v>119</v>
      </c>
      <c r="BE224" s="175">
        <f>IF(N224="základní",J224,0)</f>
        <v>4300</v>
      </c>
      <c r="BF224" s="175">
        <f>IF(N224="snížená",J224,0)</f>
        <v>0</v>
      </c>
      <c r="BG224" s="175">
        <f>IF(N224="zákl. přenesená",J224,0)</f>
        <v>0</v>
      </c>
      <c r="BH224" s="175">
        <f>IF(N224="sníž. přenesená",J224,0)</f>
        <v>0</v>
      </c>
      <c r="BI224" s="175">
        <f>IF(N224="nulová",J224,0)</f>
        <v>0</v>
      </c>
      <c r="BJ224" s="15" t="s">
        <v>78</v>
      </c>
      <c r="BK224" s="175">
        <f>ROUND(I224*H224,2)</f>
        <v>4300</v>
      </c>
      <c r="BL224" s="15" t="s">
        <v>183</v>
      </c>
      <c r="BM224" s="174" t="s">
        <v>489</v>
      </c>
    </row>
    <row r="225" s="2" customFormat="1" ht="44.25" customHeight="1">
      <c r="A225" s="28"/>
      <c r="B225" s="161"/>
      <c r="C225" s="162" t="s">
        <v>490</v>
      </c>
      <c r="D225" s="162" t="s">
        <v>123</v>
      </c>
      <c r="E225" s="163" t="s">
        <v>491</v>
      </c>
      <c r="F225" s="164" t="s">
        <v>492</v>
      </c>
      <c r="G225" s="165" t="s">
        <v>472</v>
      </c>
      <c r="H225" s="166">
        <v>200</v>
      </c>
      <c r="I225" s="167">
        <v>35.100000000000001</v>
      </c>
      <c r="J225" s="167">
        <f>ROUND(I225*H225,2)</f>
        <v>7020</v>
      </c>
      <c r="K225" s="168"/>
      <c r="L225" s="169"/>
      <c r="M225" s="170" t="s">
        <v>1</v>
      </c>
      <c r="N225" s="171" t="s">
        <v>35</v>
      </c>
      <c r="O225" s="172">
        <v>0</v>
      </c>
      <c r="P225" s="172">
        <f>O225*H225</f>
        <v>0</v>
      </c>
      <c r="Q225" s="172">
        <v>0.00016000000000000001</v>
      </c>
      <c r="R225" s="172">
        <f>Q225*H225</f>
        <v>0.032000000000000001</v>
      </c>
      <c r="S225" s="172">
        <v>0</v>
      </c>
      <c r="T225" s="17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74" t="s">
        <v>244</v>
      </c>
      <c r="AT225" s="174" t="s">
        <v>123</v>
      </c>
      <c r="AU225" s="174" t="s">
        <v>78</v>
      </c>
      <c r="AY225" s="15" t="s">
        <v>119</v>
      </c>
      <c r="BE225" s="175">
        <f>IF(N225="základní",J225,0)</f>
        <v>7020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5" t="s">
        <v>78</v>
      </c>
      <c r="BK225" s="175">
        <f>ROUND(I225*H225,2)</f>
        <v>7020</v>
      </c>
      <c r="BL225" s="15" t="s">
        <v>183</v>
      </c>
      <c r="BM225" s="174" t="s">
        <v>493</v>
      </c>
    </row>
    <row r="226" s="2" customFormat="1" ht="33" customHeight="1">
      <c r="A226" s="28"/>
      <c r="B226" s="161"/>
      <c r="C226" s="176" t="s">
        <v>494</v>
      </c>
      <c r="D226" s="176" t="s">
        <v>381</v>
      </c>
      <c r="E226" s="177" t="s">
        <v>495</v>
      </c>
      <c r="F226" s="178" t="s">
        <v>496</v>
      </c>
      <c r="G226" s="179" t="s">
        <v>472</v>
      </c>
      <c r="H226" s="180">
        <v>200</v>
      </c>
      <c r="I226" s="181">
        <v>45.5</v>
      </c>
      <c r="J226" s="181">
        <f>ROUND(I226*H226,2)</f>
        <v>9100</v>
      </c>
      <c r="K226" s="182"/>
      <c r="L226" s="29"/>
      <c r="M226" s="183" t="s">
        <v>1</v>
      </c>
      <c r="N226" s="184" t="s">
        <v>35</v>
      </c>
      <c r="O226" s="172">
        <v>0.089999999999999997</v>
      </c>
      <c r="P226" s="172">
        <f>O226*H226</f>
        <v>18</v>
      </c>
      <c r="Q226" s="172">
        <v>0</v>
      </c>
      <c r="R226" s="172">
        <f>Q226*H226</f>
        <v>0</v>
      </c>
      <c r="S226" s="172">
        <v>0</v>
      </c>
      <c r="T226" s="17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74" t="s">
        <v>183</v>
      </c>
      <c r="AT226" s="174" t="s">
        <v>381</v>
      </c>
      <c r="AU226" s="174" t="s">
        <v>78</v>
      </c>
      <c r="AY226" s="15" t="s">
        <v>119</v>
      </c>
      <c r="BE226" s="175">
        <f>IF(N226="základní",J226,0)</f>
        <v>9100</v>
      </c>
      <c r="BF226" s="175">
        <f>IF(N226="snížená",J226,0)</f>
        <v>0</v>
      </c>
      <c r="BG226" s="175">
        <f>IF(N226="zákl. přenesená",J226,0)</f>
        <v>0</v>
      </c>
      <c r="BH226" s="175">
        <f>IF(N226="sníž. přenesená",J226,0)</f>
        <v>0</v>
      </c>
      <c r="BI226" s="175">
        <f>IF(N226="nulová",J226,0)</f>
        <v>0</v>
      </c>
      <c r="BJ226" s="15" t="s">
        <v>78</v>
      </c>
      <c r="BK226" s="175">
        <f>ROUND(I226*H226,2)</f>
        <v>9100</v>
      </c>
      <c r="BL226" s="15" t="s">
        <v>183</v>
      </c>
      <c r="BM226" s="174" t="s">
        <v>497</v>
      </c>
    </row>
    <row r="227" s="2" customFormat="1" ht="21.75" customHeight="1">
      <c r="A227" s="28"/>
      <c r="B227" s="161"/>
      <c r="C227" s="162" t="s">
        <v>498</v>
      </c>
      <c r="D227" s="162" t="s">
        <v>123</v>
      </c>
      <c r="E227" s="163" t="s">
        <v>499</v>
      </c>
      <c r="F227" s="164" t="s">
        <v>500</v>
      </c>
      <c r="G227" s="165" t="s">
        <v>472</v>
      </c>
      <c r="H227" s="166">
        <v>600</v>
      </c>
      <c r="I227" s="167">
        <v>8.9800000000000004</v>
      </c>
      <c r="J227" s="167">
        <f>ROUND(I227*H227,2)</f>
        <v>5388</v>
      </c>
      <c r="K227" s="168"/>
      <c r="L227" s="169"/>
      <c r="M227" s="170" t="s">
        <v>1</v>
      </c>
      <c r="N227" s="171" t="s">
        <v>35</v>
      </c>
      <c r="O227" s="172">
        <v>0</v>
      </c>
      <c r="P227" s="172">
        <f>O227*H227</f>
        <v>0</v>
      </c>
      <c r="Q227" s="172">
        <v>4.0000000000000003E-05</v>
      </c>
      <c r="R227" s="172">
        <f>Q227*H227</f>
        <v>0.024</v>
      </c>
      <c r="S227" s="172">
        <v>0</v>
      </c>
      <c r="T227" s="17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74" t="s">
        <v>244</v>
      </c>
      <c r="AT227" s="174" t="s">
        <v>123</v>
      </c>
      <c r="AU227" s="174" t="s">
        <v>78</v>
      </c>
      <c r="AY227" s="15" t="s">
        <v>119</v>
      </c>
      <c r="BE227" s="175">
        <f>IF(N227="základní",J227,0)</f>
        <v>5388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5" t="s">
        <v>78</v>
      </c>
      <c r="BK227" s="175">
        <f>ROUND(I227*H227,2)</f>
        <v>5388</v>
      </c>
      <c r="BL227" s="15" t="s">
        <v>183</v>
      </c>
      <c r="BM227" s="174" t="s">
        <v>501</v>
      </c>
    </row>
    <row r="228" s="2" customFormat="1" ht="24.15" customHeight="1">
      <c r="A228" s="28"/>
      <c r="B228" s="161"/>
      <c r="C228" s="176" t="s">
        <v>502</v>
      </c>
      <c r="D228" s="176" t="s">
        <v>381</v>
      </c>
      <c r="E228" s="177" t="s">
        <v>503</v>
      </c>
      <c r="F228" s="178" t="s">
        <v>504</v>
      </c>
      <c r="G228" s="179" t="s">
        <v>472</v>
      </c>
      <c r="H228" s="180">
        <v>600</v>
      </c>
      <c r="I228" s="181">
        <v>53.600000000000001</v>
      </c>
      <c r="J228" s="181">
        <f>ROUND(I228*H228,2)</f>
        <v>32160</v>
      </c>
      <c r="K228" s="182"/>
      <c r="L228" s="29"/>
      <c r="M228" s="183" t="s">
        <v>1</v>
      </c>
      <c r="N228" s="184" t="s">
        <v>35</v>
      </c>
      <c r="O228" s="172">
        <v>0.10000000000000001</v>
      </c>
      <c r="P228" s="172">
        <f>O228*H228</f>
        <v>60</v>
      </c>
      <c r="Q228" s="172">
        <v>0</v>
      </c>
      <c r="R228" s="172">
        <f>Q228*H228</f>
        <v>0</v>
      </c>
      <c r="S228" s="172">
        <v>0</v>
      </c>
      <c r="T228" s="173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74" t="s">
        <v>183</v>
      </c>
      <c r="AT228" s="174" t="s">
        <v>381</v>
      </c>
      <c r="AU228" s="174" t="s">
        <v>78</v>
      </c>
      <c r="AY228" s="15" t="s">
        <v>119</v>
      </c>
      <c r="BE228" s="175">
        <f>IF(N228="základní",J228,0)</f>
        <v>32160</v>
      </c>
      <c r="BF228" s="175">
        <f>IF(N228="snížená",J228,0)</f>
        <v>0</v>
      </c>
      <c r="BG228" s="175">
        <f>IF(N228="zákl. přenesená",J228,0)</f>
        <v>0</v>
      </c>
      <c r="BH228" s="175">
        <f>IF(N228="sníž. přenesená",J228,0)</f>
        <v>0</v>
      </c>
      <c r="BI228" s="175">
        <f>IF(N228="nulová",J228,0)</f>
        <v>0</v>
      </c>
      <c r="BJ228" s="15" t="s">
        <v>78</v>
      </c>
      <c r="BK228" s="175">
        <f>ROUND(I228*H228,2)</f>
        <v>32160</v>
      </c>
      <c r="BL228" s="15" t="s">
        <v>183</v>
      </c>
      <c r="BM228" s="174" t="s">
        <v>505</v>
      </c>
    </row>
    <row r="229" s="2" customFormat="1" ht="24.15" customHeight="1">
      <c r="A229" s="28"/>
      <c r="B229" s="161"/>
      <c r="C229" s="162" t="s">
        <v>506</v>
      </c>
      <c r="D229" s="162" t="s">
        <v>123</v>
      </c>
      <c r="E229" s="163" t="s">
        <v>507</v>
      </c>
      <c r="F229" s="164" t="s">
        <v>508</v>
      </c>
      <c r="G229" s="165" t="s">
        <v>126</v>
      </c>
      <c r="H229" s="166">
        <v>40</v>
      </c>
      <c r="I229" s="167">
        <v>34.200000000000003</v>
      </c>
      <c r="J229" s="167">
        <f>ROUND(I229*H229,2)</f>
        <v>1368</v>
      </c>
      <c r="K229" s="168"/>
      <c r="L229" s="169"/>
      <c r="M229" s="170" t="s">
        <v>1</v>
      </c>
      <c r="N229" s="171" t="s">
        <v>35</v>
      </c>
      <c r="O229" s="172">
        <v>0</v>
      </c>
      <c r="P229" s="172">
        <f>O229*H229</f>
        <v>0</v>
      </c>
      <c r="Q229" s="172">
        <v>5.0000000000000002E-05</v>
      </c>
      <c r="R229" s="172">
        <f>Q229*H229</f>
        <v>0.002</v>
      </c>
      <c r="S229" s="172">
        <v>0</v>
      </c>
      <c r="T229" s="17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74" t="s">
        <v>127</v>
      </c>
      <c r="AT229" s="174" t="s">
        <v>123</v>
      </c>
      <c r="AU229" s="174" t="s">
        <v>78</v>
      </c>
      <c r="AY229" s="15" t="s">
        <v>119</v>
      </c>
      <c r="BE229" s="175">
        <f>IF(N229="základní",J229,0)</f>
        <v>1368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15" t="s">
        <v>78</v>
      </c>
      <c r="BK229" s="175">
        <f>ROUND(I229*H229,2)</f>
        <v>1368</v>
      </c>
      <c r="BL229" s="15" t="s">
        <v>128</v>
      </c>
      <c r="BM229" s="174" t="s">
        <v>509</v>
      </c>
    </row>
    <row r="230" s="2" customFormat="1" ht="16.5" customHeight="1">
      <c r="A230" s="28"/>
      <c r="B230" s="161"/>
      <c r="C230" s="176" t="s">
        <v>510</v>
      </c>
      <c r="D230" s="176" t="s">
        <v>381</v>
      </c>
      <c r="E230" s="177" t="s">
        <v>511</v>
      </c>
      <c r="F230" s="178" t="s">
        <v>512</v>
      </c>
      <c r="G230" s="179" t="s">
        <v>126</v>
      </c>
      <c r="H230" s="180">
        <v>40</v>
      </c>
      <c r="I230" s="181">
        <v>85.799999999999997</v>
      </c>
      <c r="J230" s="181">
        <f>ROUND(I230*H230,2)</f>
        <v>3432</v>
      </c>
      <c r="K230" s="182"/>
      <c r="L230" s="29"/>
      <c r="M230" s="183" t="s">
        <v>1</v>
      </c>
      <c r="N230" s="184" t="s">
        <v>35</v>
      </c>
      <c r="O230" s="172">
        <v>0.20000000000000001</v>
      </c>
      <c r="P230" s="172">
        <f>O230*H230</f>
        <v>8</v>
      </c>
      <c r="Q230" s="172">
        <v>0</v>
      </c>
      <c r="R230" s="172">
        <f>Q230*H230</f>
        <v>0</v>
      </c>
      <c r="S230" s="172">
        <v>0</v>
      </c>
      <c r="T230" s="173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74" t="s">
        <v>183</v>
      </c>
      <c r="AT230" s="174" t="s">
        <v>381</v>
      </c>
      <c r="AU230" s="174" t="s">
        <v>78</v>
      </c>
      <c r="AY230" s="15" t="s">
        <v>119</v>
      </c>
      <c r="BE230" s="175">
        <f>IF(N230="základní",J230,0)</f>
        <v>3432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5" t="s">
        <v>78</v>
      </c>
      <c r="BK230" s="175">
        <f>ROUND(I230*H230,2)</f>
        <v>3432</v>
      </c>
      <c r="BL230" s="15" t="s">
        <v>183</v>
      </c>
      <c r="BM230" s="174" t="s">
        <v>513</v>
      </c>
    </row>
    <row r="231" s="2" customFormat="1" ht="37.8" customHeight="1">
      <c r="A231" s="28"/>
      <c r="B231" s="161"/>
      <c r="C231" s="162" t="s">
        <v>514</v>
      </c>
      <c r="D231" s="162" t="s">
        <v>123</v>
      </c>
      <c r="E231" s="163" t="s">
        <v>515</v>
      </c>
      <c r="F231" s="164" t="s">
        <v>516</v>
      </c>
      <c r="G231" s="165" t="s">
        <v>126</v>
      </c>
      <c r="H231" s="166">
        <v>2400</v>
      </c>
      <c r="I231" s="167">
        <v>35</v>
      </c>
      <c r="J231" s="167">
        <f>ROUND(I231*H231,2)</f>
        <v>84000</v>
      </c>
      <c r="K231" s="168"/>
      <c r="L231" s="169"/>
      <c r="M231" s="170" t="s">
        <v>1</v>
      </c>
      <c r="N231" s="171" t="s">
        <v>35</v>
      </c>
      <c r="O231" s="172">
        <v>0</v>
      </c>
      <c r="P231" s="172">
        <f>O231*H231</f>
        <v>0</v>
      </c>
      <c r="Q231" s="172">
        <v>0</v>
      </c>
      <c r="R231" s="172">
        <f>Q231*H231</f>
        <v>0</v>
      </c>
      <c r="S231" s="172">
        <v>0</v>
      </c>
      <c r="T231" s="17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74" t="s">
        <v>244</v>
      </c>
      <c r="AT231" s="174" t="s">
        <v>123</v>
      </c>
      <c r="AU231" s="174" t="s">
        <v>78</v>
      </c>
      <c r="AY231" s="15" t="s">
        <v>119</v>
      </c>
      <c r="BE231" s="175">
        <f>IF(N231="základní",J231,0)</f>
        <v>84000</v>
      </c>
      <c r="BF231" s="175">
        <f>IF(N231="snížená",J231,0)</f>
        <v>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15" t="s">
        <v>78</v>
      </c>
      <c r="BK231" s="175">
        <f>ROUND(I231*H231,2)</f>
        <v>84000</v>
      </c>
      <c r="BL231" s="15" t="s">
        <v>183</v>
      </c>
      <c r="BM231" s="174" t="s">
        <v>517</v>
      </c>
    </row>
    <row r="232" s="2" customFormat="1" ht="24.15" customHeight="1">
      <c r="A232" s="28"/>
      <c r="B232" s="161"/>
      <c r="C232" s="176" t="s">
        <v>518</v>
      </c>
      <c r="D232" s="176" t="s">
        <v>381</v>
      </c>
      <c r="E232" s="177" t="s">
        <v>519</v>
      </c>
      <c r="F232" s="178" t="s">
        <v>520</v>
      </c>
      <c r="G232" s="179" t="s">
        <v>126</v>
      </c>
      <c r="H232" s="180">
        <v>2400</v>
      </c>
      <c r="I232" s="181">
        <v>5.3600000000000003</v>
      </c>
      <c r="J232" s="181">
        <f>ROUND(I232*H232,2)</f>
        <v>12864</v>
      </c>
      <c r="K232" s="182"/>
      <c r="L232" s="29"/>
      <c r="M232" s="183" t="s">
        <v>1</v>
      </c>
      <c r="N232" s="184" t="s">
        <v>35</v>
      </c>
      <c r="O232" s="172">
        <v>0.01</v>
      </c>
      <c r="P232" s="172">
        <f>O232*H232</f>
        <v>24</v>
      </c>
      <c r="Q232" s="172">
        <v>0</v>
      </c>
      <c r="R232" s="172">
        <f>Q232*H232</f>
        <v>0</v>
      </c>
      <c r="S232" s="172">
        <v>0</v>
      </c>
      <c r="T232" s="173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74" t="s">
        <v>183</v>
      </c>
      <c r="AT232" s="174" t="s">
        <v>381</v>
      </c>
      <c r="AU232" s="174" t="s">
        <v>78</v>
      </c>
      <c r="AY232" s="15" t="s">
        <v>119</v>
      </c>
      <c r="BE232" s="175">
        <f>IF(N232="základní",J232,0)</f>
        <v>12864</v>
      </c>
      <c r="BF232" s="175">
        <f>IF(N232="snížená",J232,0)</f>
        <v>0</v>
      </c>
      <c r="BG232" s="175">
        <f>IF(N232="zákl. přenesená",J232,0)</f>
        <v>0</v>
      </c>
      <c r="BH232" s="175">
        <f>IF(N232="sníž. přenesená",J232,0)</f>
        <v>0</v>
      </c>
      <c r="BI232" s="175">
        <f>IF(N232="nulová",J232,0)</f>
        <v>0</v>
      </c>
      <c r="BJ232" s="15" t="s">
        <v>78</v>
      </c>
      <c r="BK232" s="175">
        <f>ROUND(I232*H232,2)</f>
        <v>12864</v>
      </c>
      <c r="BL232" s="15" t="s">
        <v>183</v>
      </c>
      <c r="BM232" s="174" t="s">
        <v>521</v>
      </c>
    </row>
    <row r="233" s="2" customFormat="1" ht="37.8" customHeight="1">
      <c r="A233" s="28"/>
      <c r="B233" s="161"/>
      <c r="C233" s="162" t="s">
        <v>522</v>
      </c>
      <c r="D233" s="162" t="s">
        <v>123</v>
      </c>
      <c r="E233" s="163" t="s">
        <v>523</v>
      </c>
      <c r="F233" s="164" t="s">
        <v>524</v>
      </c>
      <c r="G233" s="165" t="s">
        <v>126</v>
      </c>
      <c r="H233" s="166">
        <v>1200</v>
      </c>
      <c r="I233" s="167">
        <v>47.399999999999999</v>
      </c>
      <c r="J233" s="167">
        <f>ROUND(I233*H233,2)</f>
        <v>56880</v>
      </c>
      <c r="K233" s="168"/>
      <c r="L233" s="169"/>
      <c r="M233" s="170" t="s">
        <v>1</v>
      </c>
      <c r="N233" s="171" t="s">
        <v>35</v>
      </c>
      <c r="O233" s="172">
        <v>0</v>
      </c>
      <c r="P233" s="172">
        <f>O233*H233</f>
        <v>0</v>
      </c>
      <c r="Q233" s="172">
        <v>0</v>
      </c>
      <c r="R233" s="172">
        <f>Q233*H233</f>
        <v>0</v>
      </c>
      <c r="S233" s="172">
        <v>0</v>
      </c>
      <c r="T233" s="17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74" t="s">
        <v>244</v>
      </c>
      <c r="AT233" s="174" t="s">
        <v>123</v>
      </c>
      <c r="AU233" s="174" t="s">
        <v>78</v>
      </c>
      <c r="AY233" s="15" t="s">
        <v>119</v>
      </c>
      <c r="BE233" s="175">
        <f>IF(N233="základní",J233,0)</f>
        <v>56880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5" t="s">
        <v>78</v>
      </c>
      <c r="BK233" s="175">
        <f>ROUND(I233*H233,2)</f>
        <v>56880</v>
      </c>
      <c r="BL233" s="15" t="s">
        <v>183</v>
      </c>
      <c r="BM233" s="174" t="s">
        <v>525</v>
      </c>
    </row>
    <row r="234" s="2" customFormat="1" ht="24.15" customHeight="1">
      <c r="A234" s="28"/>
      <c r="B234" s="161"/>
      <c r="C234" s="176" t="s">
        <v>526</v>
      </c>
      <c r="D234" s="176" t="s">
        <v>381</v>
      </c>
      <c r="E234" s="177" t="s">
        <v>519</v>
      </c>
      <c r="F234" s="178" t="s">
        <v>520</v>
      </c>
      <c r="G234" s="179" t="s">
        <v>126</v>
      </c>
      <c r="H234" s="180">
        <v>1200</v>
      </c>
      <c r="I234" s="181">
        <v>5.3600000000000003</v>
      </c>
      <c r="J234" s="181">
        <f>ROUND(I234*H234,2)</f>
        <v>6432</v>
      </c>
      <c r="K234" s="182"/>
      <c r="L234" s="29"/>
      <c r="M234" s="183" t="s">
        <v>1</v>
      </c>
      <c r="N234" s="184" t="s">
        <v>35</v>
      </c>
      <c r="O234" s="172">
        <v>0.01</v>
      </c>
      <c r="P234" s="172">
        <f>O234*H234</f>
        <v>12</v>
      </c>
      <c r="Q234" s="172">
        <v>0</v>
      </c>
      <c r="R234" s="172">
        <f>Q234*H234</f>
        <v>0</v>
      </c>
      <c r="S234" s="172">
        <v>0</v>
      </c>
      <c r="T234" s="173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74" t="s">
        <v>183</v>
      </c>
      <c r="AT234" s="174" t="s">
        <v>381</v>
      </c>
      <c r="AU234" s="174" t="s">
        <v>78</v>
      </c>
      <c r="AY234" s="15" t="s">
        <v>119</v>
      </c>
      <c r="BE234" s="175">
        <f>IF(N234="základní",J234,0)</f>
        <v>6432</v>
      </c>
      <c r="BF234" s="175">
        <f>IF(N234="snížená",J234,0)</f>
        <v>0</v>
      </c>
      <c r="BG234" s="175">
        <f>IF(N234="zákl. přenesená",J234,0)</f>
        <v>0</v>
      </c>
      <c r="BH234" s="175">
        <f>IF(N234="sníž. přenesená",J234,0)</f>
        <v>0</v>
      </c>
      <c r="BI234" s="175">
        <f>IF(N234="nulová",J234,0)</f>
        <v>0</v>
      </c>
      <c r="BJ234" s="15" t="s">
        <v>78</v>
      </c>
      <c r="BK234" s="175">
        <f>ROUND(I234*H234,2)</f>
        <v>6432</v>
      </c>
      <c r="BL234" s="15" t="s">
        <v>183</v>
      </c>
      <c r="BM234" s="174" t="s">
        <v>527</v>
      </c>
    </row>
    <row r="235" s="12" customFormat="1" ht="25.92" customHeight="1">
      <c r="A235" s="12"/>
      <c r="B235" s="149"/>
      <c r="C235" s="12"/>
      <c r="D235" s="150" t="s">
        <v>69</v>
      </c>
      <c r="E235" s="151" t="s">
        <v>528</v>
      </c>
      <c r="F235" s="151" t="s">
        <v>529</v>
      </c>
      <c r="G235" s="12"/>
      <c r="H235" s="12"/>
      <c r="I235" s="12"/>
      <c r="J235" s="152">
        <f>BK235</f>
        <v>307911</v>
      </c>
      <c r="K235" s="12"/>
      <c r="L235" s="149"/>
      <c r="M235" s="153"/>
      <c r="N235" s="154"/>
      <c r="O235" s="154"/>
      <c r="P235" s="155">
        <f>SUM(P236:P247)</f>
        <v>136.5</v>
      </c>
      <c r="Q235" s="154"/>
      <c r="R235" s="155">
        <f>SUM(R236:R247)</f>
        <v>0</v>
      </c>
      <c r="S235" s="154"/>
      <c r="T235" s="156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0" t="s">
        <v>78</v>
      </c>
      <c r="AT235" s="157" t="s">
        <v>69</v>
      </c>
      <c r="AU235" s="157" t="s">
        <v>70</v>
      </c>
      <c r="AY235" s="150" t="s">
        <v>119</v>
      </c>
      <c r="BK235" s="158">
        <f>SUM(BK236:BK247)</f>
        <v>307911</v>
      </c>
    </row>
    <row r="236" s="2" customFormat="1" ht="37.8" customHeight="1">
      <c r="A236" s="28"/>
      <c r="B236" s="161"/>
      <c r="C236" s="162" t="s">
        <v>530</v>
      </c>
      <c r="D236" s="162" t="s">
        <v>123</v>
      </c>
      <c r="E236" s="163" t="s">
        <v>531</v>
      </c>
      <c r="F236" s="164" t="s">
        <v>532</v>
      </c>
      <c r="G236" s="165" t="s">
        <v>533</v>
      </c>
      <c r="H236" s="166">
        <v>1</v>
      </c>
      <c r="I236" s="167">
        <v>50000</v>
      </c>
      <c r="J236" s="167">
        <f>ROUND(I236*H236,2)</f>
        <v>50000</v>
      </c>
      <c r="K236" s="168"/>
      <c r="L236" s="169"/>
      <c r="M236" s="170" t="s">
        <v>1</v>
      </c>
      <c r="N236" s="171" t="s">
        <v>35</v>
      </c>
      <c r="O236" s="172">
        <v>0</v>
      </c>
      <c r="P236" s="172">
        <f>O236*H236</f>
        <v>0</v>
      </c>
      <c r="Q236" s="172">
        <v>0</v>
      </c>
      <c r="R236" s="172">
        <f>Q236*H236</f>
        <v>0</v>
      </c>
      <c r="S236" s="172">
        <v>0</v>
      </c>
      <c r="T236" s="173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74" t="s">
        <v>127</v>
      </c>
      <c r="AT236" s="174" t="s">
        <v>123</v>
      </c>
      <c r="AU236" s="174" t="s">
        <v>78</v>
      </c>
      <c r="AY236" s="15" t="s">
        <v>119</v>
      </c>
      <c r="BE236" s="175">
        <f>IF(N236="základní",J236,0)</f>
        <v>50000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5" t="s">
        <v>78</v>
      </c>
      <c r="BK236" s="175">
        <f>ROUND(I236*H236,2)</f>
        <v>50000</v>
      </c>
      <c r="BL236" s="15" t="s">
        <v>128</v>
      </c>
      <c r="BM236" s="174" t="s">
        <v>534</v>
      </c>
    </row>
    <row r="237" s="2" customFormat="1" ht="37.8" customHeight="1">
      <c r="A237" s="28"/>
      <c r="B237" s="161"/>
      <c r="C237" s="162" t="s">
        <v>535</v>
      </c>
      <c r="D237" s="162" t="s">
        <v>123</v>
      </c>
      <c r="E237" s="163" t="s">
        <v>536</v>
      </c>
      <c r="F237" s="164" t="s">
        <v>537</v>
      </c>
      <c r="G237" s="165" t="s">
        <v>533</v>
      </c>
      <c r="H237" s="166">
        <v>1</v>
      </c>
      <c r="I237" s="167">
        <v>40000</v>
      </c>
      <c r="J237" s="167">
        <f>ROUND(I237*H237,2)</f>
        <v>40000</v>
      </c>
      <c r="K237" s="168"/>
      <c r="L237" s="169"/>
      <c r="M237" s="170" t="s">
        <v>1</v>
      </c>
      <c r="N237" s="171" t="s">
        <v>35</v>
      </c>
      <c r="O237" s="172">
        <v>0</v>
      </c>
      <c r="P237" s="172">
        <f>O237*H237</f>
        <v>0</v>
      </c>
      <c r="Q237" s="172">
        <v>0</v>
      </c>
      <c r="R237" s="172">
        <f>Q237*H237</f>
        <v>0</v>
      </c>
      <c r="S237" s="172">
        <v>0</v>
      </c>
      <c r="T237" s="17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74" t="s">
        <v>127</v>
      </c>
      <c r="AT237" s="174" t="s">
        <v>123</v>
      </c>
      <c r="AU237" s="174" t="s">
        <v>78</v>
      </c>
      <c r="AY237" s="15" t="s">
        <v>119</v>
      </c>
      <c r="BE237" s="175">
        <f>IF(N237="základní",J237,0)</f>
        <v>40000</v>
      </c>
      <c r="BF237" s="175">
        <f>IF(N237="snížená",J237,0)</f>
        <v>0</v>
      </c>
      <c r="BG237" s="175">
        <f>IF(N237="zákl. přenesená",J237,0)</f>
        <v>0</v>
      </c>
      <c r="BH237" s="175">
        <f>IF(N237="sníž. přenesená",J237,0)</f>
        <v>0</v>
      </c>
      <c r="BI237" s="175">
        <f>IF(N237="nulová",J237,0)</f>
        <v>0</v>
      </c>
      <c r="BJ237" s="15" t="s">
        <v>78</v>
      </c>
      <c r="BK237" s="175">
        <f>ROUND(I237*H237,2)</f>
        <v>40000</v>
      </c>
      <c r="BL237" s="15" t="s">
        <v>128</v>
      </c>
      <c r="BM237" s="174" t="s">
        <v>538</v>
      </c>
    </row>
    <row r="238" s="2" customFormat="1" ht="24.15" customHeight="1">
      <c r="A238" s="28"/>
      <c r="B238" s="161"/>
      <c r="C238" s="176" t="s">
        <v>539</v>
      </c>
      <c r="D238" s="176" t="s">
        <v>381</v>
      </c>
      <c r="E238" s="177" t="s">
        <v>540</v>
      </c>
      <c r="F238" s="178" t="s">
        <v>541</v>
      </c>
      <c r="G238" s="179" t="s">
        <v>533</v>
      </c>
      <c r="H238" s="180">
        <v>1</v>
      </c>
      <c r="I238" s="181">
        <v>10000</v>
      </c>
      <c r="J238" s="181">
        <f>ROUND(I238*H238,2)</f>
        <v>10000</v>
      </c>
      <c r="K238" s="182"/>
      <c r="L238" s="29"/>
      <c r="M238" s="183" t="s">
        <v>1</v>
      </c>
      <c r="N238" s="184" t="s">
        <v>35</v>
      </c>
      <c r="O238" s="172">
        <v>0</v>
      </c>
      <c r="P238" s="172">
        <f>O238*H238</f>
        <v>0</v>
      </c>
      <c r="Q238" s="172">
        <v>0</v>
      </c>
      <c r="R238" s="172">
        <f>Q238*H238</f>
        <v>0</v>
      </c>
      <c r="S238" s="172">
        <v>0</v>
      </c>
      <c r="T238" s="173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74" t="s">
        <v>128</v>
      </c>
      <c r="AT238" s="174" t="s">
        <v>381</v>
      </c>
      <c r="AU238" s="174" t="s">
        <v>78</v>
      </c>
      <c r="AY238" s="15" t="s">
        <v>119</v>
      </c>
      <c r="BE238" s="175">
        <f>IF(N238="základní",J238,0)</f>
        <v>10000</v>
      </c>
      <c r="BF238" s="175">
        <f>IF(N238="snížená",J238,0)</f>
        <v>0</v>
      </c>
      <c r="BG238" s="175">
        <f>IF(N238="zákl. přenesená",J238,0)</f>
        <v>0</v>
      </c>
      <c r="BH238" s="175">
        <f>IF(N238="sníž. přenesená",J238,0)</f>
        <v>0</v>
      </c>
      <c r="BI238" s="175">
        <f>IF(N238="nulová",J238,0)</f>
        <v>0</v>
      </c>
      <c r="BJ238" s="15" t="s">
        <v>78</v>
      </c>
      <c r="BK238" s="175">
        <f>ROUND(I238*H238,2)</f>
        <v>10000</v>
      </c>
      <c r="BL238" s="15" t="s">
        <v>128</v>
      </c>
      <c r="BM238" s="174" t="s">
        <v>542</v>
      </c>
    </row>
    <row r="239" s="2" customFormat="1" ht="24.15" customHeight="1">
      <c r="A239" s="28"/>
      <c r="B239" s="161"/>
      <c r="C239" s="176" t="s">
        <v>543</v>
      </c>
      <c r="D239" s="176" t="s">
        <v>381</v>
      </c>
      <c r="E239" s="177" t="s">
        <v>544</v>
      </c>
      <c r="F239" s="178" t="s">
        <v>545</v>
      </c>
      <c r="G239" s="179" t="s">
        <v>126</v>
      </c>
      <c r="H239" s="180">
        <v>1</v>
      </c>
      <c r="I239" s="181">
        <v>41800</v>
      </c>
      <c r="J239" s="181">
        <f>ROUND(I239*H239,2)</f>
        <v>41800</v>
      </c>
      <c r="K239" s="182"/>
      <c r="L239" s="29"/>
      <c r="M239" s="183" t="s">
        <v>1</v>
      </c>
      <c r="N239" s="184" t="s">
        <v>35</v>
      </c>
      <c r="O239" s="172">
        <v>44</v>
      </c>
      <c r="P239" s="172">
        <f>O239*H239</f>
        <v>44</v>
      </c>
      <c r="Q239" s="172">
        <v>0</v>
      </c>
      <c r="R239" s="172">
        <f>Q239*H239</f>
        <v>0</v>
      </c>
      <c r="S239" s="172">
        <v>0</v>
      </c>
      <c r="T239" s="17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74" t="s">
        <v>183</v>
      </c>
      <c r="AT239" s="174" t="s">
        <v>381</v>
      </c>
      <c r="AU239" s="174" t="s">
        <v>78</v>
      </c>
      <c r="AY239" s="15" t="s">
        <v>119</v>
      </c>
      <c r="BE239" s="175">
        <f>IF(N239="základní",J239,0)</f>
        <v>41800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5" t="s">
        <v>78</v>
      </c>
      <c r="BK239" s="175">
        <f>ROUND(I239*H239,2)</f>
        <v>41800</v>
      </c>
      <c r="BL239" s="15" t="s">
        <v>183</v>
      </c>
      <c r="BM239" s="174" t="s">
        <v>546</v>
      </c>
    </row>
    <row r="240" s="2" customFormat="1" ht="24.15" customHeight="1">
      <c r="A240" s="28"/>
      <c r="B240" s="161"/>
      <c r="C240" s="176" t="s">
        <v>547</v>
      </c>
      <c r="D240" s="176" t="s">
        <v>381</v>
      </c>
      <c r="E240" s="177" t="s">
        <v>548</v>
      </c>
      <c r="F240" s="178" t="s">
        <v>549</v>
      </c>
      <c r="G240" s="179" t="s">
        <v>126</v>
      </c>
      <c r="H240" s="180">
        <v>300</v>
      </c>
      <c r="I240" s="181">
        <v>230</v>
      </c>
      <c r="J240" s="181">
        <f>ROUND(I240*H240,2)</f>
        <v>69000</v>
      </c>
      <c r="K240" s="182"/>
      <c r="L240" s="29"/>
      <c r="M240" s="183" t="s">
        <v>1</v>
      </c>
      <c r="N240" s="184" t="s">
        <v>35</v>
      </c>
      <c r="O240" s="172">
        <v>0.27000000000000002</v>
      </c>
      <c r="P240" s="172">
        <f>O240*H240</f>
        <v>81</v>
      </c>
      <c r="Q240" s="172">
        <v>0</v>
      </c>
      <c r="R240" s="172">
        <f>Q240*H240</f>
        <v>0</v>
      </c>
      <c r="S240" s="172">
        <v>0</v>
      </c>
      <c r="T240" s="173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74" t="s">
        <v>183</v>
      </c>
      <c r="AT240" s="174" t="s">
        <v>381</v>
      </c>
      <c r="AU240" s="174" t="s">
        <v>78</v>
      </c>
      <c r="AY240" s="15" t="s">
        <v>119</v>
      </c>
      <c r="BE240" s="175">
        <f>IF(N240="základní",J240,0)</f>
        <v>69000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15" t="s">
        <v>78</v>
      </c>
      <c r="BK240" s="175">
        <f>ROUND(I240*H240,2)</f>
        <v>69000</v>
      </c>
      <c r="BL240" s="15" t="s">
        <v>183</v>
      </c>
      <c r="BM240" s="174" t="s">
        <v>550</v>
      </c>
    </row>
    <row r="241" s="2" customFormat="1" ht="62.7" customHeight="1">
      <c r="A241" s="28"/>
      <c r="B241" s="161"/>
      <c r="C241" s="162" t="s">
        <v>551</v>
      </c>
      <c r="D241" s="162" t="s">
        <v>123</v>
      </c>
      <c r="E241" s="163" t="s">
        <v>552</v>
      </c>
      <c r="F241" s="164" t="s">
        <v>553</v>
      </c>
      <c r="G241" s="165" t="s">
        <v>533</v>
      </c>
      <c r="H241" s="166">
        <v>1</v>
      </c>
      <c r="I241" s="167">
        <v>35000</v>
      </c>
      <c r="J241" s="167">
        <f>ROUND(I241*H241,2)</f>
        <v>35000</v>
      </c>
      <c r="K241" s="168"/>
      <c r="L241" s="169"/>
      <c r="M241" s="170" t="s">
        <v>1</v>
      </c>
      <c r="N241" s="171" t="s">
        <v>35</v>
      </c>
      <c r="O241" s="172">
        <v>0</v>
      </c>
      <c r="P241" s="172">
        <f>O241*H241</f>
        <v>0</v>
      </c>
      <c r="Q241" s="172">
        <v>0</v>
      </c>
      <c r="R241" s="172">
        <f>Q241*H241</f>
        <v>0</v>
      </c>
      <c r="S241" s="172">
        <v>0</v>
      </c>
      <c r="T241" s="17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74" t="s">
        <v>127</v>
      </c>
      <c r="AT241" s="174" t="s">
        <v>123</v>
      </c>
      <c r="AU241" s="174" t="s">
        <v>78</v>
      </c>
      <c r="AY241" s="15" t="s">
        <v>119</v>
      </c>
      <c r="BE241" s="175">
        <f>IF(N241="základní",J241,0)</f>
        <v>35000</v>
      </c>
      <c r="BF241" s="175">
        <f>IF(N241="snížená",J241,0)</f>
        <v>0</v>
      </c>
      <c r="BG241" s="175">
        <f>IF(N241="zákl. přenesená",J241,0)</f>
        <v>0</v>
      </c>
      <c r="BH241" s="175">
        <f>IF(N241="sníž. přenesená",J241,0)</f>
        <v>0</v>
      </c>
      <c r="BI241" s="175">
        <f>IF(N241="nulová",J241,0)</f>
        <v>0</v>
      </c>
      <c r="BJ241" s="15" t="s">
        <v>78</v>
      </c>
      <c r="BK241" s="175">
        <f>ROUND(I241*H241,2)</f>
        <v>35000</v>
      </c>
      <c r="BL241" s="15" t="s">
        <v>128</v>
      </c>
      <c r="BM241" s="174" t="s">
        <v>554</v>
      </c>
    </row>
    <row r="242" s="2" customFormat="1" ht="24.15" customHeight="1">
      <c r="A242" s="28"/>
      <c r="B242" s="161"/>
      <c r="C242" s="176" t="s">
        <v>555</v>
      </c>
      <c r="D242" s="176" t="s">
        <v>381</v>
      </c>
      <c r="E242" s="177" t="s">
        <v>556</v>
      </c>
      <c r="F242" s="178" t="s">
        <v>557</v>
      </c>
      <c r="G242" s="179" t="s">
        <v>533</v>
      </c>
      <c r="H242" s="180">
        <v>1</v>
      </c>
      <c r="I242" s="181">
        <v>2000</v>
      </c>
      <c r="J242" s="181">
        <f>ROUND(I242*H242,2)</f>
        <v>2000</v>
      </c>
      <c r="K242" s="182"/>
      <c r="L242" s="29"/>
      <c r="M242" s="183" t="s">
        <v>1</v>
      </c>
      <c r="N242" s="184" t="s">
        <v>35</v>
      </c>
      <c r="O242" s="172">
        <v>0</v>
      </c>
      <c r="P242" s="172">
        <f>O242*H242</f>
        <v>0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74" t="s">
        <v>128</v>
      </c>
      <c r="AT242" s="174" t="s">
        <v>381</v>
      </c>
      <c r="AU242" s="174" t="s">
        <v>78</v>
      </c>
      <c r="AY242" s="15" t="s">
        <v>119</v>
      </c>
      <c r="BE242" s="175">
        <f>IF(N242="základní",J242,0)</f>
        <v>2000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15" t="s">
        <v>78</v>
      </c>
      <c r="BK242" s="175">
        <f>ROUND(I242*H242,2)</f>
        <v>2000</v>
      </c>
      <c r="BL242" s="15" t="s">
        <v>128</v>
      </c>
      <c r="BM242" s="174" t="s">
        <v>558</v>
      </c>
    </row>
    <row r="243" s="2" customFormat="1" ht="37.8" customHeight="1">
      <c r="A243" s="28"/>
      <c r="B243" s="161"/>
      <c r="C243" s="162" t="s">
        <v>559</v>
      </c>
      <c r="D243" s="162" t="s">
        <v>123</v>
      </c>
      <c r="E243" s="163" t="s">
        <v>560</v>
      </c>
      <c r="F243" s="164" t="s">
        <v>561</v>
      </c>
      <c r="G243" s="165" t="s">
        <v>533</v>
      </c>
      <c r="H243" s="166">
        <v>1</v>
      </c>
      <c r="I243" s="167">
        <v>12500</v>
      </c>
      <c r="J243" s="167">
        <f>ROUND(I243*H243,2)</f>
        <v>12500</v>
      </c>
      <c r="K243" s="168"/>
      <c r="L243" s="169"/>
      <c r="M243" s="170" t="s">
        <v>1</v>
      </c>
      <c r="N243" s="171" t="s">
        <v>35</v>
      </c>
      <c r="O243" s="172">
        <v>0</v>
      </c>
      <c r="P243" s="172">
        <f>O243*H243</f>
        <v>0</v>
      </c>
      <c r="Q243" s="172">
        <v>0</v>
      </c>
      <c r="R243" s="172">
        <f>Q243*H243</f>
        <v>0</v>
      </c>
      <c r="S243" s="172">
        <v>0</v>
      </c>
      <c r="T243" s="17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74" t="s">
        <v>127</v>
      </c>
      <c r="AT243" s="174" t="s">
        <v>123</v>
      </c>
      <c r="AU243" s="174" t="s">
        <v>78</v>
      </c>
      <c r="AY243" s="15" t="s">
        <v>119</v>
      </c>
      <c r="BE243" s="175">
        <f>IF(N243="základní",J243,0)</f>
        <v>12500</v>
      </c>
      <c r="BF243" s="175">
        <f>IF(N243="snížená",J243,0)</f>
        <v>0</v>
      </c>
      <c r="BG243" s="175">
        <f>IF(N243="zákl. přenesená",J243,0)</f>
        <v>0</v>
      </c>
      <c r="BH243" s="175">
        <f>IF(N243="sníž. přenesená",J243,0)</f>
        <v>0</v>
      </c>
      <c r="BI243" s="175">
        <f>IF(N243="nulová",J243,0)</f>
        <v>0</v>
      </c>
      <c r="BJ243" s="15" t="s">
        <v>78</v>
      </c>
      <c r="BK243" s="175">
        <f>ROUND(I243*H243,2)</f>
        <v>12500</v>
      </c>
      <c r="BL243" s="15" t="s">
        <v>128</v>
      </c>
      <c r="BM243" s="174" t="s">
        <v>562</v>
      </c>
    </row>
    <row r="244" s="2" customFormat="1" ht="16.5" customHeight="1">
      <c r="A244" s="28"/>
      <c r="B244" s="161"/>
      <c r="C244" s="176" t="s">
        <v>563</v>
      </c>
      <c r="D244" s="176" t="s">
        <v>381</v>
      </c>
      <c r="E244" s="177" t="s">
        <v>564</v>
      </c>
      <c r="F244" s="178" t="s">
        <v>565</v>
      </c>
      <c r="G244" s="179" t="s">
        <v>533</v>
      </c>
      <c r="H244" s="180">
        <v>1</v>
      </c>
      <c r="I244" s="181">
        <v>500</v>
      </c>
      <c r="J244" s="181">
        <f>ROUND(I244*H244,2)</f>
        <v>500</v>
      </c>
      <c r="K244" s="182"/>
      <c r="L244" s="29"/>
      <c r="M244" s="183" t="s">
        <v>1</v>
      </c>
      <c r="N244" s="184" t="s">
        <v>35</v>
      </c>
      <c r="O244" s="172">
        <v>0</v>
      </c>
      <c r="P244" s="172">
        <f>O244*H244</f>
        <v>0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74" t="s">
        <v>128</v>
      </c>
      <c r="AT244" s="174" t="s">
        <v>381</v>
      </c>
      <c r="AU244" s="174" t="s">
        <v>78</v>
      </c>
      <c r="AY244" s="15" t="s">
        <v>119</v>
      </c>
      <c r="BE244" s="175">
        <f>IF(N244="základní",J244,0)</f>
        <v>500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15" t="s">
        <v>78</v>
      </c>
      <c r="BK244" s="175">
        <f>ROUND(I244*H244,2)</f>
        <v>500</v>
      </c>
      <c r="BL244" s="15" t="s">
        <v>128</v>
      </c>
      <c r="BM244" s="174" t="s">
        <v>566</v>
      </c>
    </row>
    <row r="245" s="2" customFormat="1" ht="24.15" customHeight="1">
      <c r="A245" s="28"/>
      <c r="B245" s="161"/>
      <c r="C245" s="162" t="s">
        <v>567</v>
      </c>
      <c r="D245" s="162" t="s">
        <v>123</v>
      </c>
      <c r="E245" s="163" t="s">
        <v>568</v>
      </c>
      <c r="F245" s="164" t="s">
        <v>569</v>
      </c>
      <c r="G245" s="165" t="s">
        <v>126</v>
      </c>
      <c r="H245" s="166">
        <v>1</v>
      </c>
      <c r="I245" s="167">
        <v>20067</v>
      </c>
      <c r="J245" s="167">
        <f>ROUND(I245*H245,2)</f>
        <v>20067</v>
      </c>
      <c r="K245" s="168"/>
      <c r="L245" s="169"/>
      <c r="M245" s="170" t="s">
        <v>1</v>
      </c>
      <c r="N245" s="171" t="s">
        <v>35</v>
      </c>
      <c r="O245" s="172">
        <v>0</v>
      </c>
      <c r="P245" s="172">
        <f>O245*H245</f>
        <v>0</v>
      </c>
      <c r="Q245" s="172">
        <v>0</v>
      </c>
      <c r="R245" s="172">
        <f>Q245*H245</f>
        <v>0</v>
      </c>
      <c r="S245" s="172">
        <v>0</v>
      </c>
      <c r="T245" s="17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74" t="s">
        <v>127</v>
      </c>
      <c r="AT245" s="174" t="s">
        <v>123</v>
      </c>
      <c r="AU245" s="174" t="s">
        <v>78</v>
      </c>
      <c r="AY245" s="15" t="s">
        <v>119</v>
      </c>
      <c r="BE245" s="175">
        <f>IF(N245="základní",J245,0)</f>
        <v>20067</v>
      </c>
      <c r="BF245" s="175">
        <f>IF(N245="snížená",J245,0)</f>
        <v>0</v>
      </c>
      <c r="BG245" s="175">
        <f>IF(N245="zákl. přenesená",J245,0)</f>
        <v>0</v>
      </c>
      <c r="BH245" s="175">
        <f>IF(N245="sníž. přenesená",J245,0)</f>
        <v>0</v>
      </c>
      <c r="BI245" s="175">
        <f>IF(N245="nulová",J245,0)</f>
        <v>0</v>
      </c>
      <c r="BJ245" s="15" t="s">
        <v>78</v>
      </c>
      <c r="BK245" s="175">
        <f>ROUND(I245*H245,2)</f>
        <v>20067</v>
      </c>
      <c r="BL245" s="15" t="s">
        <v>128</v>
      </c>
      <c r="BM245" s="174" t="s">
        <v>570</v>
      </c>
    </row>
    <row r="246" s="2" customFormat="1" ht="24.15" customHeight="1">
      <c r="A246" s="28"/>
      <c r="B246" s="161"/>
      <c r="C246" s="162" t="s">
        <v>571</v>
      </c>
      <c r="D246" s="162" t="s">
        <v>123</v>
      </c>
      <c r="E246" s="163" t="s">
        <v>572</v>
      </c>
      <c r="F246" s="164" t="s">
        <v>573</v>
      </c>
      <c r="G246" s="165" t="s">
        <v>126</v>
      </c>
      <c r="H246" s="166">
        <v>1</v>
      </c>
      <c r="I246" s="167">
        <v>17244</v>
      </c>
      <c r="J246" s="167">
        <f>ROUND(I246*H246,2)</f>
        <v>17244</v>
      </c>
      <c r="K246" s="168"/>
      <c r="L246" s="169"/>
      <c r="M246" s="170" t="s">
        <v>1</v>
      </c>
      <c r="N246" s="171" t="s">
        <v>35</v>
      </c>
      <c r="O246" s="172">
        <v>0</v>
      </c>
      <c r="P246" s="172">
        <f>O246*H246</f>
        <v>0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74" t="s">
        <v>127</v>
      </c>
      <c r="AT246" s="174" t="s">
        <v>123</v>
      </c>
      <c r="AU246" s="174" t="s">
        <v>78</v>
      </c>
      <c r="AY246" s="15" t="s">
        <v>119</v>
      </c>
      <c r="BE246" s="175">
        <f>IF(N246="základní",J246,0)</f>
        <v>17244</v>
      </c>
      <c r="BF246" s="175">
        <f>IF(N246="snížená",J246,0)</f>
        <v>0</v>
      </c>
      <c r="BG246" s="175">
        <f>IF(N246="zákl. přenesená",J246,0)</f>
        <v>0</v>
      </c>
      <c r="BH246" s="175">
        <f>IF(N246="sníž. přenesená",J246,0)</f>
        <v>0</v>
      </c>
      <c r="BI246" s="175">
        <f>IF(N246="nulová",J246,0)</f>
        <v>0</v>
      </c>
      <c r="BJ246" s="15" t="s">
        <v>78</v>
      </c>
      <c r="BK246" s="175">
        <f>ROUND(I246*H246,2)</f>
        <v>17244</v>
      </c>
      <c r="BL246" s="15" t="s">
        <v>128</v>
      </c>
      <c r="BM246" s="174" t="s">
        <v>574</v>
      </c>
    </row>
    <row r="247" s="2" customFormat="1" ht="24.15" customHeight="1">
      <c r="A247" s="28"/>
      <c r="B247" s="161"/>
      <c r="C247" s="176" t="s">
        <v>575</v>
      </c>
      <c r="D247" s="176" t="s">
        <v>381</v>
      </c>
      <c r="E247" s="177" t="s">
        <v>576</v>
      </c>
      <c r="F247" s="178" t="s">
        <v>577</v>
      </c>
      <c r="G247" s="179" t="s">
        <v>126</v>
      </c>
      <c r="H247" s="180">
        <v>5</v>
      </c>
      <c r="I247" s="181">
        <v>1960</v>
      </c>
      <c r="J247" s="181">
        <f>ROUND(I247*H247,2)</f>
        <v>9800</v>
      </c>
      <c r="K247" s="182"/>
      <c r="L247" s="29"/>
      <c r="M247" s="183" t="s">
        <v>1</v>
      </c>
      <c r="N247" s="184" t="s">
        <v>35</v>
      </c>
      <c r="O247" s="172">
        <v>2.2999999999999998</v>
      </c>
      <c r="P247" s="172">
        <f>O247*H247</f>
        <v>11.5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74" t="s">
        <v>128</v>
      </c>
      <c r="AT247" s="174" t="s">
        <v>381</v>
      </c>
      <c r="AU247" s="174" t="s">
        <v>78</v>
      </c>
      <c r="AY247" s="15" t="s">
        <v>119</v>
      </c>
      <c r="BE247" s="175">
        <f>IF(N247="základní",J247,0)</f>
        <v>9800</v>
      </c>
      <c r="BF247" s="175">
        <f>IF(N247="snížená",J247,0)</f>
        <v>0</v>
      </c>
      <c r="BG247" s="175">
        <f>IF(N247="zákl. přenesená",J247,0)</f>
        <v>0</v>
      </c>
      <c r="BH247" s="175">
        <f>IF(N247="sníž. přenesená",J247,0)</f>
        <v>0</v>
      </c>
      <c r="BI247" s="175">
        <f>IF(N247="nulová",J247,0)</f>
        <v>0</v>
      </c>
      <c r="BJ247" s="15" t="s">
        <v>78</v>
      </c>
      <c r="BK247" s="175">
        <f>ROUND(I247*H247,2)</f>
        <v>9800</v>
      </c>
      <c r="BL247" s="15" t="s">
        <v>128</v>
      </c>
      <c r="BM247" s="174" t="s">
        <v>578</v>
      </c>
    </row>
    <row r="248" s="12" customFormat="1" ht="25.92" customHeight="1">
      <c r="A248" s="12"/>
      <c r="B248" s="149"/>
      <c r="C248" s="12"/>
      <c r="D248" s="150" t="s">
        <v>69</v>
      </c>
      <c r="E248" s="151" t="s">
        <v>579</v>
      </c>
      <c r="F248" s="151" t="s">
        <v>580</v>
      </c>
      <c r="G248" s="12"/>
      <c r="H248" s="12"/>
      <c r="I248" s="12"/>
      <c r="J248" s="152">
        <f>BK248</f>
        <v>162919.5</v>
      </c>
      <c r="K248" s="12"/>
      <c r="L248" s="149"/>
      <c r="M248" s="153"/>
      <c r="N248" s="154"/>
      <c r="O248" s="154"/>
      <c r="P248" s="155">
        <f>SUM(P249:P255)</f>
        <v>67.349999999999994</v>
      </c>
      <c r="Q248" s="154"/>
      <c r="R248" s="155">
        <f>SUM(R249:R255)</f>
        <v>0.010200000000000001</v>
      </c>
      <c r="S248" s="154"/>
      <c r="T248" s="156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0" t="s">
        <v>78</v>
      </c>
      <c r="AT248" s="157" t="s">
        <v>69</v>
      </c>
      <c r="AU248" s="157" t="s">
        <v>70</v>
      </c>
      <c r="AY248" s="150" t="s">
        <v>119</v>
      </c>
      <c r="BK248" s="158">
        <f>SUM(BK249:BK255)</f>
        <v>162919.5</v>
      </c>
    </row>
    <row r="249" s="2" customFormat="1" ht="16.5" customHeight="1">
      <c r="A249" s="28"/>
      <c r="B249" s="161"/>
      <c r="C249" s="162" t="s">
        <v>581</v>
      </c>
      <c r="D249" s="162" t="s">
        <v>123</v>
      </c>
      <c r="E249" s="163" t="s">
        <v>582</v>
      </c>
      <c r="F249" s="164" t="s">
        <v>583</v>
      </c>
      <c r="G249" s="165" t="s">
        <v>472</v>
      </c>
      <c r="H249" s="166">
        <v>120</v>
      </c>
      <c r="I249" s="167">
        <v>50</v>
      </c>
      <c r="J249" s="167">
        <f>ROUND(I249*H249,2)</f>
        <v>6000</v>
      </c>
      <c r="K249" s="168"/>
      <c r="L249" s="169"/>
      <c r="M249" s="170" t="s">
        <v>1</v>
      </c>
      <c r="N249" s="171" t="s">
        <v>35</v>
      </c>
      <c r="O249" s="172">
        <v>0</v>
      </c>
      <c r="P249" s="172">
        <f>O249*H249</f>
        <v>0</v>
      </c>
      <c r="Q249" s="172">
        <v>0</v>
      </c>
      <c r="R249" s="172">
        <f>Q249*H249</f>
        <v>0</v>
      </c>
      <c r="S249" s="172">
        <v>0</v>
      </c>
      <c r="T249" s="173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74" t="s">
        <v>127</v>
      </c>
      <c r="AT249" s="174" t="s">
        <v>123</v>
      </c>
      <c r="AU249" s="174" t="s">
        <v>78</v>
      </c>
      <c r="AY249" s="15" t="s">
        <v>119</v>
      </c>
      <c r="BE249" s="175">
        <f>IF(N249="základní",J249,0)</f>
        <v>6000</v>
      </c>
      <c r="BF249" s="175">
        <f>IF(N249="snížená",J249,0)</f>
        <v>0</v>
      </c>
      <c r="BG249" s="175">
        <f>IF(N249="zákl. přenesená",J249,0)</f>
        <v>0</v>
      </c>
      <c r="BH249" s="175">
        <f>IF(N249="sníž. přenesená",J249,0)</f>
        <v>0</v>
      </c>
      <c r="BI249" s="175">
        <f>IF(N249="nulová",J249,0)</f>
        <v>0</v>
      </c>
      <c r="BJ249" s="15" t="s">
        <v>78</v>
      </c>
      <c r="BK249" s="175">
        <f>ROUND(I249*H249,2)</f>
        <v>6000</v>
      </c>
      <c r="BL249" s="15" t="s">
        <v>128</v>
      </c>
      <c r="BM249" s="174" t="s">
        <v>584</v>
      </c>
    </row>
    <row r="250" s="2" customFormat="1" ht="24.15" customHeight="1">
      <c r="A250" s="28"/>
      <c r="B250" s="161"/>
      <c r="C250" s="176" t="s">
        <v>585</v>
      </c>
      <c r="D250" s="176" t="s">
        <v>381</v>
      </c>
      <c r="E250" s="177" t="s">
        <v>503</v>
      </c>
      <c r="F250" s="178" t="s">
        <v>504</v>
      </c>
      <c r="G250" s="179" t="s">
        <v>472</v>
      </c>
      <c r="H250" s="180">
        <v>15</v>
      </c>
      <c r="I250" s="181">
        <v>53.600000000000001</v>
      </c>
      <c r="J250" s="181">
        <f>ROUND(I250*H250,2)</f>
        <v>804</v>
      </c>
      <c r="K250" s="182"/>
      <c r="L250" s="29"/>
      <c r="M250" s="183" t="s">
        <v>1</v>
      </c>
      <c r="N250" s="184" t="s">
        <v>35</v>
      </c>
      <c r="O250" s="172">
        <v>0.10000000000000001</v>
      </c>
      <c r="P250" s="172">
        <f>O250*H250</f>
        <v>1.5</v>
      </c>
      <c r="Q250" s="172">
        <v>0</v>
      </c>
      <c r="R250" s="172">
        <f>Q250*H250</f>
        <v>0</v>
      </c>
      <c r="S250" s="172">
        <v>0</v>
      </c>
      <c r="T250" s="173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74" t="s">
        <v>183</v>
      </c>
      <c r="AT250" s="174" t="s">
        <v>381</v>
      </c>
      <c r="AU250" s="174" t="s">
        <v>78</v>
      </c>
      <c r="AY250" s="15" t="s">
        <v>119</v>
      </c>
      <c r="BE250" s="175">
        <f>IF(N250="základní",J250,0)</f>
        <v>804</v>
      </c>
      <c r="BF250" s="175">
        <f>IF(N250="snížená",J250,0)</f>
        <v>0</v>
      </c>
      <c r="BG250" s="175">
        <f>IF(N250="zákl. přenesená",J250,0)</f>
        <v>0</v>
      </c>
      <c r="BH250" s="175">
        <f>IF(N250="sníž. přenesená",J250,0)</f>
        <v>0</v>
      </c>
      <c r="BI250" s="175">
        <f>IF(N250="nulová",J250,0)</f>
        <v>0</v>
      </c>
      <c r="BJ250" s="15" t="s">
        <v>78</v>
      </c>
      <c r="BK250" s="175">
        <f>ROUND(I250*H250,2)</f>
        <v>804</v>
      </c>
      <c r="BL250" s="15" t="s">
        <v>183</v>
      </c>
      <c r="BM250" s="174" t="s">
        <v>586</v>
      </c>
    </row>
    <row r="251" s="2" customFormat="1" ht="24.15" customHeight="1">
      <c r="A251" s="28"/>
      <c r="B251" s="161"/>
      <c r="C251" s="176" t="s">
        <v>587</v>
      </c>
      <c r="D251" s="176" t="s">
        <v>381</v>
      </c>
      <c r="E251" s="177" t="s">
        <v>588</v>
      </c>
      <c r="F251" s="178" t="s">
        <v>589</v>
      </c>
      <c r="G251" s="179" t="s">
        <v>472</v>
      </c>
      <c r="H251" s="180">
        <v>45</v>
      </c>
      <c r="I251" s="181">
        <v>48.299999999999997</v>
      </c>
      <c r="J251" s="181">
        <f>ROUND(I251*H251,2)</f>
        <v>2173.5</v>
      </c>
      <c r="K251" s="182"/>
      <c r="L251" s="29"/>
      <c r="M251" s="183" t="s">
        <v>1</v>
      </c>
      <c r="N251" s="184" t="s">
        <v>35</v>
      </c>
      <c r="O251" s="172">
        <v>0.089999999999999997</v>
      </c>
      <c r="P251" s="172">
        <f>O251*H251</f>
        <v>4.0499999999999998</v>
      </c>
      <c r="Q251" s="172">
        <v>0</v>
      </c>
      <c r="R251" s="172">
        <f>Q251*H251</f>
        <v>0</v>
      </c>
      <c r="S251" s="172">
        <v>0</v>
      </c>
      <c r="T251" s="173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74" t="s">
        <v>183</v>
      </c>
      <c r="AT251" s="174" t="s">
        <v>381</v>
      </c>
      <c r="AU251" s="174" t="s">
        <v>78</v>
      </c>
      <c r="AY251" s="15" t="s">
        <v>119</v>
      </c>
      <c r="BE251" s="175">
        <f>IF(N251="základní",J251,0)</f>
        <v>2173.5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5" t="s">
        <v>78</v>
      </c>
      <c r="BK251" s="175">
        <f>ROUND(I251*H251,2)</f>
        <v>2173.5</v>
      </c>
      <c r="BL251" s="15" t="s">
        <v>183</v>
      </c>
      <c r="BM251" s="174" t="s">
        <v>590</v>
      </c>
    </row>
    <row r="252" s="2" customFormat="1" ht="21.75" customHeight="1">
      <c r="A252" s="28"/>
      <c r="B252" s="161"/>
      <c r="C252" s="176" t="s">
        <v>591</v>
      </c>
      <c r="D252" s="176" t="s">
        <v>381</v>
      </c>
      <c r="E252" s="177" t="s">
        <v>475</v>
      </c>
      <c r="F252" s="178" t="s">
        <v>476</v>
      </c>
      <c r="G252" s="179" t="s">
        <v>472</v>
      </c>
      <c r="H252" s="180">
        <v>120</v>
      </c>
      <c r="I252" s="181">
        <v>21.5</v>
      </c>
      <c r="J252" s="181">
        <f>ROUND(I252*H252,2)</f>
        <v>2580</v>
      </c>
      <c r="K252" s="182"/>
      <c r="L252" s="29"/>
      <c r="M252" s="183" t="s">
        <v>1</v>
      </c>
      <c r="N252" s="184" t="s">
        <v>35</v>
      </c>
      <c r="O252" s="172">
        <v>0.040000000000000001</v>
      </c>
      <c r="P252" s="172">
        <f>O252*H252</f>
        <v>4.7999999999999998</v>
      </c>
      <c r="Q252" s="172">
        <v>0</v>
      </c>
      <c r="R252" s="172">
        <f>Q252*H252</f>
        <v>0</v>
      </c>
      <c r="S252" s="172">
        <v>0</v>
      </c>
      <c r="T252" s="173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74" t="s">
        <v>128</v>
      </c>
      <c r="AT252" s="174" t="s">
        <v>381</v>
      </c>
      <c r="AU252" s="174" t="s">
        <v>78</v>
      </c>
      <c r="AY252" s="15" t="s">
        <v>119</v>
      </c>
      <c r="BE252" s="175">
        <f>IF(N252="základní",J252,0)</f>
        <v>2580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5" t="s">
        <v>78</v>
      </c>
      <c r="BK252" s="175">
        <f>ROUND(I252*H252,2)</f>
        <v>2580</v>
      </c>
      <c r="BL252" s="15" t="s">
        <v>128</v>
      </c>
      <c r="BM252" s="174" t="s">
        <v>592</v>
      </c>
    </row>
    <row r="253" s="2" customFormat="1" ht="21.75" customHeight="1">
      <c r="A253" s="28"/>
      <c r="B253" s="161"/>
      <c r="C253" s="162" t="s">
        <v>593</v>
      </c>
      <c r="D253" s="162" t="s">
        <v>123</v>
      </c>
      <c r="E253" s="163" t="s">
        <v>594</v>
      </c>
      <c r="F253" s="164" t="s">
        <v>595</v>
      </c>
      <c r="G253" s="165" t="s">
        <v>472</v>
      </c>
      <c r="H253" s="166">
        <v>60</v>
      </c>
      <c r="I253" s="167">
        <v>47.700000000000003</v>
      </c>
      <c r="J253" s="167">
        <f>ROUND(I253*H253,2)</f>
        <v>2862</v>
      </c>
      <c r="K253" s="168"/>
      <c r="L253" s="169"/>
      <c r="M253" s="170" t="s">
        <v>1</v>
      </c>
      <c r="N253" s="171" t="s">
        <v>35</v>
      </c>
      <c r="O253" s="172">
        <v>0</v>
      </c>
      <c r="P253" s="172">
        <f>O253*H253</f>
        <v>0</v>
      </c>
      <c r="Q253" s="172">
        <v>0.00017000000000000001</v>
      </c>
      <c r="R253" s="172">
        <f>Q253*H253</f>
        <v>0.010200000000000001</v>
      </c>
      <c r="S253" s="172">
        <v>0</v>
      </c>
      <c r="T253" s="173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74" t="s">
        <v>127</v>
      </c>
      <c r="AT253" s="174" t="s">
        <v>123</v>
      </c>
      <c r="AU253" s="174" t="s">
        <v>78</v>
      </c>
      <c r="AY253" s="15" t="s">
        <v>119</v>
      </c>
      <c r="BE253" s="175">
        <f>IF(N253="základní",J253,0)</f>
        <v>2862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15" t="s">
        <v>78</v>
      </c>
      <c r="BK253" s="175">
        <f>ROUND(I253*H253,2)</f>
        <v>2862</v>
      </c>
      <c r="BL253" s="15" t="s">
        <v>128</v>
      </c>
      <c r="BM253" s="174" t="s">
        <v>596</v>
      </c>
    </row>
    <row r="254" s="2" customFormat="1" ht="37.8" customHeight="1">
      <c r="A254" s="28"/>
      <c r="B254" s="161"/>
      <c r="C254" s="162" t="s">
        <v>597</v>
      </c>
      <c r="D254" s="162" t="s">
        <v>123</v>
      </c>
      <c r="E254" s="163" t="s">
        <v>598</v>
      </c>
      <c r="F254" s="164" t="s">
        <v>599</v>
      </c>
      <c r="G254" s="165" t="s">
        <v>126</v>
      </c>
      <c r="H254" s="166">
        <v>1</v>
      </c>
      <c r="I254" s="167">
        <v>100000</v>
      </c>
      <c r="J254" s="167">
        <f>ROUND(I254*H254,2)</f>
        <v>100000</v>
      </c>
      <c r="K254" s="168"/>
      <c r="L254" s="169"/>
      <c r="M254" s="170" t="s">
        <v>1</v>
      </c>
      <c r="N254" s="171" t="s">
        <v>35</v>
      </c>
      <c r="O254" s="172">
        <v>0</v>
      </c>
      <c r="P254" s="172">
        <f>O254*H254</f>
        <v>0</v>
      </c>
      <c r="Q254" s="172">
        <v>0</v>
      </c>
      <c r="R254" s="172">
        <f>Q254*H254</f>
        <v>0</v>
      </c>
      <c r="S254" s="172">
        <v>0</v>
      </c>
      <c r="T254" s="173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74" t="s">
        <v>127</v>
      </c>
      <c r="AT254" s="174" t="s">
        <v>123</v>
      </c>
      <c r="AU254" s="174" t="s">
        <v>78</v>
      </c>
      <c r="AY254" s="15" t="s">
        <v>119</v>
      </c>
      <c r="BE254" s="175">
        <f>IF(N254="základní",J254,0)</f>
        <v>100000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15" t="s">
        <v>78</v>
      </c>
      <c r="BK254" s="175">
        <f>ROUND(I254*H254,2)</f>
        <v>100000</v>
      </c>
      <c r="BL254" s="15" t="s">
        <v>128</v>
      </c>
      <c r="BM254" s="174" t="s">
        <v>600</v>
      </c>
    </row>
    <row r="255" s="2" customFormat="1" ht="24.15" customHeight="1">
      <c r="A255" s="28"/>
      <c r="B255" s="161"/>
      <c r="C255" s="176" t="s">
        <v>601</v>
      </c>
      <c r="D255" s="176" t="s">
        <v>381</v>
      </c>
      <c r="E255" s="177" t="s">
        <v>602</v>
      </c>
      <c r="F255" s="178" t="s">
        <v>603</v>
      </c>
      <c r="G255" s="179" t="s">
        <v>126</v>
      </c>
      <c r="H255" s="180">
        <v>1</v>
      </c>
      <c r="I255" s="181">
        <v>48500</v>
      </c>
      <c r="J255" s="181">
        <f>ROUND(I255*H255,2)</f>
        <v>48500</v>
      </c>
      <c r="K255" s="182"/>
      <c r="L255" s="29"/>
      <c r="M255" s="183" t="s">
        <v>1</v>
      </c>
      <c r="N255" s="184" t="s">
        <v>35</v>
      </c>
      <c r="O255" s="172">
        <v>57</v>
      </c>
      <c r="P255" s="172">
        <f>O255*H255</f>
        <v>57</v>
      </c>
      <c r="Q255" s="172">
        <v>0</v>
      </c>
      <c r="R255" s="172">
        <f>Q255*H255</f>
        <v>0</v>
      </c>
      <c r="S255" s="172">
        <v>0</v>
      </c>
      <c r="T255" s="173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74" t="s">
        <v>183</v>
      </c>
      <c r="AT255" s="174" t="s">
        <v>381</v>
      </c>
      <c r="AU255" s="174" t="s">
        <v>78</v>
      </c>
      <c r="AY255" s="15" t="s">
        <v>119</v>
      </c>
      <c r="BE255" s="175">
        <f>IF(N255="základní",J255,0)</f>
        <v>48500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5" t="s">
        <v>78</v>
      </c>
      <c r="BK255" s="175">
        <f>ROUND(I255*H255,2)</f>
        <v>48500</v>
      </c>
      <c r="BL255" s="15" t="s">
        <v>183</v>
      </c>
      <c r="BM255" s="174" t="s">
        <v>604</v>
      </c>
    </row>
    <row r="256" s="12" customFormat="1" ht="25.92" customHeight="1">
      <c r="A256" s="12"/>
      <c r="B256" s="149"/>
      <c r="C256" s="12"/>
      <c r="D256" s="150" t="s">
        <v>69</v>
      </c>
      <c r="E256" s="151" t="s">
        <v>605</v>
      </c>
      <c r="F256" s="151" t="s">
        <v>85</v>
      </c>
      <c r="G256" s="12"/>
      <c r="H256" s="12"/>
      <c r="I256" s="12"/>
      <c r="J256" s="152">
        <f>BK256</f>
        <v>409740</v>
      </c>
      <c r="K256" s="12"/>
      <c r="L256" s="149"/>
      <c r="M256" s="153"/>
      <c r="N256" s="154"/>
      <c r="O256" s="154"/>
      <c r="P256" s="155">
        <f>SUM(P257:P263)</f>
        <v>616.74000000000001</v>
      </c>
      <c r="Q256" s="154"/>
      <c r="R256" s="155">
        <f>SUM(R257:R263)</f>
        <v>0</v>
      </c>
      <c r="S256" s="154"/>
      <c r="T256" s="156">
        <f>SUM(T257:T263)</f>
        <v>2.7750000000000004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0" t="s">
        <v>122</v>
      </c>
      <c r="AT256" s="157" t="s">
        <v>69</v>
      </c>
      <c r="AU256" s="157" t="s">
        <v>70</v>
      </c>
      <c r="AY256" s="150" t="s">
        <v>119</v>
      </c>
      <c r="BK256" s="158">
        <f>SUM(BK257:BK263)</f>
        <v>409740</v>
      </c>
    </row>
    <row r="257" s="2" customFormat="1" ht="33" customHeight="1">
      <c r="A257" s="28"/>
      <c r="B257" s="161"/>
      <c r="C257" s="176" t="s">
        <v>606</v>
      </c>
      <c r="D257" s="176" t="s">
        <v>381</v>
      </c>
      <c r="E257" s="177" t="s">
        <v>607</v>
      </c>
      <c r="F257" s="178" t="s">
        <v>608</v>
      </c>
      <c r="G257" s="179" t="s">
        <v>533</v>
      </c>
      <c r="H257" s="180">
        <v>30</v>
      </c>
      <c r="I257" s="181">
        <v>1850</v>
      </c>
      <c r="J257" s="181">
        <f>ROUND(I257*H257,2)</f>
        <v>55500</v>
      </c>
      <c r="K257" s="182"/>
      <c r="L257" s="29"/>
      <c r="M257" s="183" t="s">
        <v>1</v>
      </c>
      <c r="N257" s="184" t="s">
        <v>35</v>
      </c>
      <c r="O257" s="172">
        <v>0</v>
      </c>
      <c r="P257" s="172">
        <f>O257*H257</f>
        <v>0</v>
      </c>
      <c r="Q257" s="172">
        <v>0</v>
      </c>
      <c r="R257" s="172">
        <f>Q257*H257</f>
        <v>0</v>
      </c>
      <c r="S257" s="172">
        <v>0</v>
      </c>
      <c r="T257" s="173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74" t="s">
        <v>128</v>
      </c>
      <c r="AT257" s="174" t="s">
        <v>381</v>
      </c>
      <c r="AU257" s="174" t="s">
        <v>78</v>
      </c>
      <c r="AY257" s="15" t="s">
        <v>119</v>
      </c>
      <c r="BE257" s="175">
        <f>IF(N257="základní",J257,0)</f>
        <v>55500</v>
      </c>
      <c r="BF257" s="175">
        <f>IF(N257="snížená",J257,0)</f>
        <v>0</v>
      </c>
      <c r="BG257" s="175">
        <f>IF(N257="zákl. přenesená",J257,0)</f>
        <v>0</v>
      </c>
      <c r="BH257" s="175">
        <f>IF(N257="sníž. přenesená",J257,0)</f>
        <v>0</v>
      </c>
      <c r="BI257" s="175">
        <f>IF(N257="nulová",J257,0)</f>
        <v>0</v>
      </c>
      <c r="BJ257" s="15" t="s">
        <v>78</v>
      </c>
      <c r="BK257" s="175">
        <f>ROUND(I257*H257,2)</f>
        <v>55500</v>
      </c>
      <c r="BL257" s="15" t="s">
        <v>128</v>
      </c>
      <c r="BM257" s="174" t="s">
        <v>609</v>
      </c>
    </row>
    <row r="258" s="2" customFormat="1" ht="33" customHeight="1">
      <c r="A258" s="28"/>
      <c r="B258" s="161"/>
      <c r="C258" s="176" t="s">
        <v>610</v>
      </c>
      <c r="D258" s="176" t="s">
        <v>381</v>
      </c>
      <c r="E258" s="177" t="s">
        <v>611</v>
      </c>
      <c r="F258" s="178" t="s">
        <v>612</v>
      </c>
      <c r="G258" s="179" t="s">
        <v>126</v>
      </c>
      <c r="H258" s="180">
        <v>150</v>
      </c>
      <c r="I258" s="181">
        <v>102</v>
      </c>
      <c r="J258" s="181">
        <f>ROUND(I258*H258,2)</f>
        <v>15300</v>
      </c>
      <c r="K258" s="182"/>
      <c r="L258" s="29"/>
      <c r="M258" s="183" t="s">
        <v>1</v>
      </c>
      <c r="N258" s="184" t="s">
        <v>35</v>
      </c>
      <c r="O258" s="172">
        <v>0.27300000000000002</v>
      </c>
      <c r="P258" s="172">
        <f>O258*H258</f>
        <v>40.950000000000003</v>
      </c>
      <c r="Q258" s="172">
        <v>0</v>
      </c>
      <c r="R258" s="172">
        <f>Q258*H258</f>
        <v>0</v>
      </c>
      <c r="S258" s="172">
        <v>0.0080000000000000002</v>
      </c>
      <c r="T258" s="173">
        <f>S258*H258</f>
        <v>1.2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74" t="s">
        <v>183</v>
      </c>
      <c r="AT258" s="174" t="s">
        <v>381</v>
      </c>
      <c r="AU258" s="174" t="s">
        <v>78</v>
      </c>
      <c r="AY258" s="15" t="s">
        <v>119</v>
      </c>
      <c r="BE258" s="175">
        <f>IF(N258="základní",J258,0)</f>
        <v>15300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5" t="s">
        <v>78</v>
      </c>
      <c r="BK258" s="175">
        <f>ROUND(I258*H258,2)</f>
        <v>15300</v>
      </c>
      <c r="BL258" s="15" t="s">
        <v>183</v>
      </c>
      <c r="BM258" s="174" t="s">
        <v>613</v>
      </c>
    </row>
    <row r="259" s="2" customFormat="1" ht="33" customHeight="1">
      <c r="A259" s="28"/>
      <c r="B259" s="161"/>
      <c r="C259" s="176" t="s">
        <v>614</v>
      </c>
      <c r="D259" s="176" t="s">
        <v>381</v>
      </c>
      <c r="E259" s="177" t="s">
        <v>615</v>
      </c>
      <c r="F259" s="178" t="s">
        <v>616</v>
      </c>
      <c r="G259" s="179" t="s">
        <v>126</v>
      </c>
      <c r="H259" s="180">
        <v>75</v>
      </c>
      <c r="I259" s="181">
        <v>390</v>
      </c>
      <c r="J259" s="181">
        <f>ROUND(I259*H259,2)</f>
        <v>29250</v>
      </c>
      <c r="K259" s="182"/>
      <c r="L259" s="29"/>
      <c r="M259" s="183" t="s">
        <v>1</v>
      </c>
      <c r="N259" s="184" t="s">
        <v>35</v>
      </c>
      <c r="O259" s="172">
        <v>1.04</v>
      </c>
      <c r="P259" s="172">
        <f>O259*H259</f>
        <v>78</v>
      </c>
      <c r="Q259" s="172">
        <v>0</v>
      </c>
      <c r="R259" s="172">
        <f>Q259*H259</f>
        <v>0</v>
      </c>
      <c r="S259" s="172">
        <v>0.021000000000000001</v>
      </c>
      <c r="T259" s="173">
        <f>S259*H259</f>
        <v>1.5750000000000002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74" t="s">
        <v>183</v>
      </c>
      <c r="AT259" s="174" t="s">
        <v>381</v>
      </c>
      <c r="AU259" s="174" t="s">
        <v>78</v>
      </c>
      <c r="AY259" s="15" t="s">
        <v>119</v>
      </c>
      <c r="BE259" s="175">
        <f>IF(N259="základní",J259,0)</f>
        <v>29250</v>
      </c>
      <c r="BF259" s="175">
        <f>IF(N259="snížená",J259,0)</f>
        <v>0</v>
      </c>
      <c r="BG259" s="175">
        <f>IF(N259="zákl. přenesená",J259,0)</f>
        <v>0</v>
      </c>
      <c r="BH259" s="175">
        <f>IF(N259="sníž. přenesená",J259,0)</f>
        <v>0</v>
      </c>
      <c r="BI259" s="175">
        <f>IF(N259="nulová",J259,0)</f>
        <v>0</v>
      </c>
      <c r="BJ259" s="15" t="s">
        <v>78</v>
      </c>
      <c r="BK259" s="175">
        <f>ROUND(I259*H259,2)</f>
        <v>29250</v>
      </c>
      <c r="BL259" s="15" t="s">
        <v>183</v>
      </c>
      <c r="BM259" s="174" t="s">
        <v>617</v>
      </c>
    </row>
    <row r="260" s="2" customFormat="1" ht="24.15" customHeight="1">
      <c r="A260" s="28"/>
      <c r="B260" s="161"/>
      <c r="C260" s="176" t="s">
        <v>618</v>
      </c>
      <c r="D260" s="176" t="s">
        <v>381</v>
      </c>
      <c r="E260" s="177" t="s">
        <v>619</v>
      </c>
      <c r="F260" s="178" t="s">
        <v>620</v>
      </c>
      <c r="G260" s="179" t="s">
        <v>126</v>
      </c>
      <c r="H260" s="180">
        <v>300</v>
      </c>
      <c r="I260" s="181">
        <v>11.699999999999999</v>
      </c>
      <c r="J260" s="181">
        <f>ROUND(I260*H260,2)</f>
        <v>3510</v>
      </c>
      <c r="K260" s="182"/>
      <c r="L260" s="29"/>
      <c r="M260" s="183" t="s">
        <v>1</v>
      </c>
      <c r="N260" s="184" t="s">
        <v>35</v>
      </c>
      <c r="O260" s="172">
        <v>0.025999999999999999</v>
      </c>
      <c r="P260" s="172">
        <f>O260*H260</f>
        <v>7.7999999999999998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74" t="s">
        <v>370</v>
      </c>
      <c r="AT260" s="174" t="s">
        <v>381</v>
      </c>
      <c r="AU260" s="174" t="s">
        <v>78</v>
      </c>
      <c r="AY260" s="15" t="s">
        <v>119</v>
      </c>
      <c r="BE260" s="175">
        <f>IF(N260="základní",J260,0)</f>
        <v>3510</v>
      </c>
      <c r="BF260" s="175">
        <f>IF(N260="snížená",J260,0)</f>
        <v>0</v>
      </c>
      <c r="BG260" s="175">
        <f>IF(N260="zákl. přenesená",J260,0)</f>
        <v>0</v>
      </c>
      <c r="BH260" s="175">
        <f>IF(N260="sníž. přenesená",J260,0)</f>
        <v>0</v>
      </c>
      <c r="BI260" s="175">
        <f>IF(N260="nulová",J260,0)</f>
        <v>0</v>
      </c>
      <c r="BJ260" s="15" t="s">
        <v>78</v>
      </c>
      <c r="BK260" s="175">
        <f>ROUND(I260*H260,2)</f>
        <v>3510</v>
      </c>
      <c r="BL260" s="15" t="s">
        <v>370</v>
      </c>
      <c r="BM260" s="174" t="s">
        <v>621</v>
      </c>
    </row>
    <row r="261" s="2" customFormat="1" ht="24.15" customHeight="1">
      <c r="A261" s="28"/>
      <c r="B261" s="161"/>
      <c r="C261" s="176" t="s">
        <v>622</v>
      </c>
      <c r="D261" s="176" t="s">
        <v>381</v>
      </c>
      <c r="E261" s="177" t="s">
        <v>623</v>
      </c>
      <c r="F261" s="178" t="s">
        <v>624</v>
      </c>
      <c r="G261" s="179" t="s">
        <v>625</v>
      </c>
      <c r="H261" s="180">
        <v>1</v>
      </c>
      <c r="I261" s="181">
        <v>5220</v>
      </c>
      <c r="J261" s="181">
        <f>ROUND(I261*H261,2)</f>
        <v>5220</v>
      </c>
      <c r="K261" s="182"/>
      <c r="L261" s="29"/>
      <c r="M261" s="183" t="s">
        <v>1</v>
      </c>
      <c r="N261" s="184" t="s">
        <v>35</v>
      </c>
      <c r="O261" s="172">
        <v>9.9900000000000002</v>
      </c>
      <c r="P261" s="172">
        <f>O261*H261</f>
        <v>9.9900000000000002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74" t="s">
        <v>370</v>
      </c>
      <c r="AT261" s="174" t="s">
        <v>381</v>
      </c>
      <c r="AU261" s="174" t="s">
        <v>78</v>
      </c>
      <c r="AY261" s="15" t="s">
        <v>119</v>
      </c>
      <c r="BE261" s="175">
        <f>IF(N261="základní",J261,0)</f>
        <v>5220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5" t="s">
        <v>78</v>
      </c>
      <c r="BK261" s="175">
        <f>ROUND(I261*H261,2)</f>
        <v>5220</v>
      </c>
      <c r="BL261" s="15" t="s">
        <v>370</v>
      </c>
      <c r="BM261" s="174" t="s">
        <v>626</v>
      </c>
    </row>
    <row r="262" s="2" customFormat="1" ht="21.75" customHeight="1">
      <c r="A262" s="28"/>
      <c r="B262" s="161"/>
      <c r="C262" s="176" t="s">
        <v>627</v>
      </c>
      <c r="D262" s="176" t="s">
        <v>381</v>
      </c>
      <c r="E262" s="177" t="s">
        <v>628</v>
      </c>
      <c r="F262" s="178" t="s">
        <v>629</v>
      </c>
      <c r="G262" s="179" t="s">
        <v>630</v>
      </c>
      <c r="H262" s="180">
        <v>240</v>
      </c>
      <c r="I262" s="181">
        <v>680</v>
      </c>
      <c r="J262" s="181">
        <f>ROUND(I262*H262,2)</f>
        <v>163200</v>
      </c>
      <c r="K262" s="182"/>
      <c r="L262" s="29"/>
      <c r="M262" s="183" t="s">
        <v>1</v>
      </c>
      <c r="N262" s="184" t="s">
        <v>35</v>
      </c>
      <c r="O262" s="172">
        <v>1</v>
      </c>
      <c r="P262" s="172">
        <f>O262*H262</f>
        <v>240</v>
      </c>
      <c r="Q262" s="172">
        <v>0</v>
      </c>
      <c r="R262" s="172">
        <f>Q262*H262</f>
        <v>0</v>
      </c>
      <c r="S262" s="172">
        <v>0</v>
      </c>
      <c r="T262" s="173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74" t="s">
        <v>631</v>
      </c>
      <c r="AT262" s="174" t="s">
        <v>381</v>
      </c>
      <c r="AU262" s="174" t="s">
        <v>78</v>
      </c>
      <c r="AY262" s="15" t="s">
        <v>119</v>
      </c>
      <c r="BE262" s="175">
        <f>IF(N262="základní",J262,0)</f>
        <v>163200</v>
      </c>
      <c r="BF262" s="175">
        <f>IF(N262="snížená",J262,0)</f>
        <v>0</v>
      </c>
      <c r="BG262" s="175">
        <f>IF(N262="zákl. přenesená",J262,0)</f>
        <v>0</v>
      </c>
      <c r="BH262" s="175">
        <f>IF(N262="sníž. přenesená",J262,0)</f>
        <v>0</v>
      </c>
      <c r="BI262" s="175">
        <f>IF(N262="nulová",J262,0)</f>
        <v>0</v>
      </c>
      <c r="BJ262" s="15" t="s">
        <v>78</v>
      </c>
      <c r="BK262" s="175">
        <f>ROUND(I262*H262,2)</f>
        <v>163200</v>
      </c>
      <c r="BL262" s="15" t="s">
        <v>631</v>
      </c>
      <c r="BM262" s="174" t="s">
        <v>632</v>
      </c>
    </row>
    <row r="263" s="2" customFormat="1" ht="16.5" customHeight="1">
      <c r="A263" s="28"/>
      <c r="B263" s="161"/>
      <c r="C263" s="176" t="s">
        <v>633</v>
      </c>
      <c r="D263" s="176" t="s">
        <v>381</v>
      </c>
      <c r="E263" s="177" t="s">
        <v>634</v>
      </c>
      <c r="F263" s="178" t="s">
        <v>635</v>
      </c>
      <c r="G263" s="179" t="s">
        <v>630</v>
      </c>
      <c r="H263" s="180">
        <v>240</v>
      </c>
      <c r="I263" s="181">
        <v>574</v>
      </c>
      <c r="J263" s="181">
        <f>ROUND(I263*H263,2)</f>
        <v>137760</v>
      </c>
      <c r="K263" s="182"/>
      <c r="L263" s="29"/>
      <c r="M263" s="185" t="s">
        <v>1</v>
      </c>
      <c r="N263" s="186" t="s">
        <v>35</v>
      </c>
      <c r="O263" s="187">
        <v>1</v>
      </c>
      <c r="P263" s="187">
        <f>O263*H263</f>
        <v>240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74" t="s">
        <v>631</v>
      </c>
      <c r="AT263" s="174" t="s">
        <v>381</v>
      </c>
      <c r="AU263" s="174" t="s">
        <v>78</v>
      </c>
      <c r="AY263" s="15" t="s">
        <v>119</v>
      </c>
      <c r="BE263" s="175">
        <f>IF(N263="základní",J263,0)</f>
        <v>137760</v>
      </c>
      <c r="BF263" s="175">
        <f>IF(N263="snížená",J263,0)</f>
        <v>0</v>
      </c>
      <c r="BG263" s="175">
        <f>IF(N263="zákl. přenesená",J263,0)</f>
        <v>0</v>
      </c>
      <c r="BH263" s="175">
        <f>IF(N263="sníž. přenesená",J263,0)</f>
        <v>0</v>
      </c>
      <c r="BI263" s="175">
        <f>IF(N263="nulová",J263,0)</f>
        <v>0</v>
      </c>
      <c r="BJ263" s="15" t="s">
        <v>78</v>
      </c>
      <c r="BK263" s="175">
        <f>ROUND(I263*H263,2)</f>
        <v>137760</v>
      </c>
      <c r="BL263" s="15" t="s">
        <v>631</v>
      </c>
      <c r="BM263" s="174" t="s">
        <v>636</v>
      </c>
    </row>
    <row r="264" s="2" customFormat="1" ht="6.96" customHeight="1">
      <c r="A264" s="28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29"/>
      <c r="M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</row>
  </sheetData>
  <autoFilter ref="C124:K26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637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2789617.2000000002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ROUND((SUM(BE120:BE182)),  2)</f>
        <v>2789617.2000000002</v>
      </c>
      <c r="G33" s="28"/>
      <c r="H33" s="28"/>
      <c r="I33" s="118">
        <v>0.20999999999999999</v>
      </c>
      <c r="J33" s="117">
        <f>ROUND(((SUM(BE120:BE182))*I33),  2)</f>
        <v>585819.60999999999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ROUND((SUM(BF120:BF182)),  2)</f>
        <v>0</v>
      </c>
      <c r="G34" s="28"/>
      <c r="H34" s="28"/>
      <c r="I34" s="118">
        <v>0.14999999999999999</v>
      </c>
      <c r="J34" s="117">
        <f>ROUND(((SUM(BF120:BF182))*I34),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ROUND((SUM(BG120:BG182)),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ROUND((SUM(BH120:BH182)),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ROUND((SUM(BI120:BI182)),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3375436.8100000001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002 - ERO - Evakuační rozhlas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J120</f>
        <v>2789617.2000000002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30"/>
      <c r="C97" s="9"/>
      <c r="D97" s="131" t="s">
        <v>95</v>
      </c>
      <c r="E97" s="132"/>
      <c r="F97" s="132"/>
      <c r="G97" s="132"/>
      <c r="H97" s="132"/>
      <c r="I97" s="132"/>
      <c r="J97" s="133">
        <f>J121</f>
        <v>1238123.4000000001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99</v>
      </c>
      <c r="E98" s="132"/>
      <c r="F98" s="132"/>
      <c r="G98" s="132"/>
      <c r="H98" s="132"/>
      <c r="I98" s="132"/>
      <c r="J98" s="133">
        <f>J141</f>
        <v>395847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100</v>
      </c>
      <c r="E99" s="132"/>
      <c r="F99" s="132"/>
      <c r="G99" s="132"/>
      <c r="H99" s="132"/>
      <c r="I99" s="132"/>
      <c r="J99" s="133">
        <f>J161</f>
        <v>834376.80000000005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638</v>
      </c>
      <c r="E100" s="132"/>
      <c r="F100" s="132"/>
      <c r="G100" s="132"/>
      <c r="H100" s="132"/>
      <c r="I100" s="132"/>
      <c r="J100" s="133">
        <f>J176</f>
        <v>321270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104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Novostavba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88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002 - ERO - Evakuační rozhlas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105</v>
      </c>
      <c r="D119" s="141" t="s">
        <v>55</v>
      </c>
      <c r="E119" s="141" t="s">
        <v>51</v>
      </c>
      <c r="F119" s="141" t="s">
        <v>52</v>
      </c>
      <c r="G119" s="141" t="s">
        <v>106</v>
      </c>
      <c r="H119" s="141" t="s">
        <v>107</v>
      </c>
      <c r="I119" s="141" t="s">
        <v>108</v>
      </c>
      <c r="J119" s="142" t="s">
        <v>92</v>
      </c>
      <c r="K119" s="143" t="s">
        <v>109</v>
      </c>
      <c r="L119" s="144"/>
      <c r="M119" s="75" t="s">
        <v>1</v>
      </c>
      <c r="N119" s="76" t="s">
        <v>34</v>
      </c>
      <c r="O119" s="76" t="s">
        <v>110</v>
      </c>
      <c r="P119" s="76" t="s">
        <v>111</v>
      </c>
      <c r="Q119" s="76" t="s">
        <v>112</v>
      </c>
      <c r="R119" s="76" t="s">
        <v>113</v>
      </c>
      <c r="S119" s="76" t="s">
        <v>114</v>
      </c>
      <c r="T119" s="77" t="s">
        <v>115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116</v>
      </c>
      <c r="D120" s="28"/>
      <c r="E120" s="28"/>
      <c r="F120" s="28"/>
      <c r="G120" s="28"/>
      <c r="H120" s="28"/>
      <c r="I120" s="28"/>
      <c r="J120" s="145">
        <f>BK120</f>
        <v>2789617.2000000002</v>
      </c>
      <c r="K120" s="28"/>
      <c r="L120" s="29"/>
      <c r="M120" s="78"/>
      <c r="N120" s="62"/>
      <c r="O120" s="79"/>
      <c r="P120" s="146">
        <f>P121+P141+P161+P176</f>
        <v>1494.72</v>
      </c>
      <c r="Q120" s="79"/>
      <c r="R120" s="146">
        <f>R121+R141+R161+R176</f>
        <v>0.56000000000000005</v>
      </c>
      <c r="S120" s="79"/>
      <c r="T120" s="147">
        <f>T121+T141+T161+T176</f>
        <v>0.90000000000000002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94</v>
      </c>
      <c r="BK120" s="148">
        <f>BK121+BK141+BK161+BK176</f>
        <v>2789617.2000000002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117</v>
      </c>
      <c r="F121" s="151" t="s">
        <v>118</v>
      </c>
      <c r="G121" s="12"/>
      <c r="H121" s="12"/>
      <c r="I121" s="12"/>
      <c r="J121" s="152">
        <f>BK121</f>
        <v>1238123.4000000001</v>
      </c>
      <c r="K121" s="12"/>
      <c r="L121" s="149"/>
      <c r="M121" s="153"/>
      <c r="N121" s="154"/>
      <c r="O121" s="154"/>
      <c r="P121" s="155">
        <f>SUM(P122:P140)</f>
        <v>0</v>
      </c>
      <c r="Q121" s="154"/>
      <c r="R121" s="155">
        <f>SUM(R122:R140)</f>
        <v>0</v>
      </c>
      <c r="S121" s="154"/>
      <c r="T121" s="156">
        <f>SUM(T122:T140)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119</v>
      </c>
      <c r="BK121" s="158">
        <f>SUM(BK122:BK140)</f>
        <v>1238123.4000000001</v>
      </c>
    </row>
    <row r="122" s="2" customFormat="1" ht="24.15" customHeight="1">
      <c r="A122" s="28"/>
      <c r="B122" s="161"/>
      <c r="C122" s="162" t="s">
        <v>78</v>
      </c>
      <c r="D122" s="162" t="s">
        <v>123</v>
      </c>
      <c r="E122" s="163" t="s">
        <v>639</v>
      </c>
      <c r="F122" s="164" t="s">
        <v>640</v>
      </c>
      <c r="G122" s="165" t="s">
        <v>126</v>
      </c>
      <c r="H122" s="166">
        <v>2</v>
      </c>
      <c r="I122" s="167">
        <v>144944.20000000001</v>
      </c>
      <c r="J122" s="167">
        <f>ROUND(I122*H122,2)</f>
        <v>289888.40000000002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127</v>
      </c>
      <c r="AT122" s="174" t="s">
        <v>123</v>
      </c>
      <c r="AU122" s="174" t="s">
        <v>78</v>
      </c>
      <c r="AY122" s="15" t="s">
        <v>119</v>
      </c>
      <c r="BE122" s="175">
        <f>IF(N122="základní",J122,0)</f>
        <v>289888.40000000002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289888.40000000002</v>
      </c>
      <c r="BL122" s="15" t="s">
        <v>128</v>
      </c>
      <c r="BM122" s="174" t="s">
        <v>641</v>
      </c>
    </row>
    <row r="123" s="2" customFormat="1" ht="24.15" customHeight="1">
      <c r="A123" s="28"/>
      <c r="B123" s="161"/>
      <c r="C123" s="162" t="s">
        <v>80</v>
      </c>
      <c r="D123" s="162" t="s">
        <v>123</v>
      </c>
      <c r="E123" s="163" t="s">
        <v>642</v>
      </c>
      <c r="F123" s="164" t="s">
        <v>643</v>
      </c>
      <c r="G123" s="165" t="s">
        <v>126</v>
      </c>
      <c r="H123" s="166">
        <v>2</v>
      </c>
      <c r="I123" s="167">
        <v>111241</v>
      </c>
      <c r="J123" s="167">
        <f>ROUND(I123*H123,2)</f>
        <v>222482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127</v>
      </c>
      <c r="AT123" s="174" t="s">
        <v>123</v>
      </c>
      <c r="AU123" s="174" t="s">
        <v>78</v>
      </c>
      <c r="AY123" s="15" t="s">
        <v>119</v>
      </c>
      <c r="BE123" s="175">
        <f>IF(N123="základní",J123,0)</f>
        <v>222482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222482</v>
      </c>
      <c r="BL123" s="15" t="s">
        <v>128</v>
      </c>
      <c r="BM123" s="174" t="s">
        <v>644</v>
      </c>
    </row>
    <row r="124" s="2" customFormat="1" ht="24.15" customHeight="1">
      <c r="A124" s="28"/>
      <c r="B124" s="161"/>
      <c r="C124" s="162" t="s">
        <v>122</v>
      </c>
      <c r="D124" s="162" t="s">
        <v>123</v>
      </c>
      <c r="E124" s="163" t="s">
        <v>645</v>
      </c>
      <c r="F124" s="164" t="s">
        <v>646</v>
      </c>
      <c r="G124" s="165" t="s">
        <v>126</v>
      </c>
      <c r="H124" s="166">
        <v>1</v>
      </c>
      <c r="I124" s="167">
        <v>63541.800000000003</v>
      </c>
      <c r="J124" s="167">
        <f>ROUND(I124*H124,2)</f>
        <v>63541.800000000003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127</v>
      </c>
      <c r="AT124" s="174" t="s">
        <v>123</v>
      </c>
      <c r="AU124" s="174" t="s">
        <v>78</v>
      </c>
      <c r="AY124" s="15" t="s">
        <v>119</v>
      </c>
      <c r="BE124" s="175">
        <f>IF(N124="základní",J124,0)</f>
        <v>63541.800000000003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63541.800000000003</v>
      </c>
      <c r="BL124" s="15" t="s">
        <v>128</v>
      </c>
      <c r="BM124" s="174" t="s">
        <v>647</v>
      </c>
    </row>
    <row r="125" s="2" customFormat="1" ht="24.15" customHeight="1">
      <c r="A125" s="28"/>
      <c r="B125" s="161"/>
      <c r="C125" s="162" t="s">
        <v>128</v>
      </c>
      <c r="D125" s="162" t="s">
        <v>123</v>
      </c>
      <c r="E125" s="163" t="s">
        <v>648</v>
      </c>
      <c r="F125" s="164" t="s">
        <v>649</v>
      </c>
      <c r="G125" s="165" t="s">
        <v>126</v>
      </c>
      <c r="H125" s="166">
        <v>1</v>
      </c>
      <c r="I125" s="167">
        <v>45637.300000000003</v>
      </c>
      <c r="J125" s="167">
        <f>ROUND(I125*H125,2)</f>
        <v>45637.300000000003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127</v>
      </c>
      <c r="AT125" s="174" t="s">
        <v>123</v>
      </c>
      <c r="AU125" s="174" t="s">
        <v>78</v>
      </c>
      <c r="AY125" s="15" t="s">
        <v>119</v>
      </c>
      <c r="BE125" s="175">
        <f>IF(N125="základní",J125,0)</f>
        <v>45637.300000000003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45637.300000000003</v>
      </c>
      <c r="BL125" s="15" t="s">
        <v>128</v>
      </c>
      <c r="BM125" s="174" t="s">
        <v>650</v>
      </c>
    </row>
    <row r="126" s="2" customFormat="1" ht="24.15" customHeight="1">
      <c r="A126" s="28"/>
      <c r="B126" s="161"/>
      <c r="C126" s="162" t="s">
        <v>139</v>
      </c>
      <c r="D126" s="162" t="s">
        <v>123</v>
      </c>
      <c r="E126" s="163" t="s">
        <v>651</v>
      </c>
      <c r="F126" s="164" t="s">
        <v>652</v>
      </c>
      <c r="G126" s="165" t="s">
        <v>126</v>
      </c>
      <c r="H126" s="166">
        <v>1</v>
      </c>
      <c r="I126" s="167">
        <v>14052.700000000001</v>
      </c>
      <c r="J126" s="167">
        <f>ROUND(I126*H126,2)</f>
        <v>14052.700000000001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127</v>
      </c>
      <c r="AT126" s="174" t="s">
        <v>123</v>
      </c>
      <c r="AU126" s="174" t="s">
        <v>78</v>
      </c>
      <c r="AY126" s="15" t="s">
        <v>119</v>
      </c>
      <c r="BE126" s="175">
        <f>IF(N126="základní",J126,0)</f>
        <v>14052.700000000001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14052.700000000001</v>
      </c>
      <c r="BL126" s="15" t="s">
        <v>128</v>
      </c>
      <c r="BM126" s="174" t="s">
        <v>653</v>
      </c>
    </row>
    <row r="127" s="2" customFormat="1" ht="24.15" customHeight="1">
      <c r="A127" s="28"/>
      <c r="B127" s="161"/>
      <c r="C127" s="162" t="s">
        <v>143</v>
      </c>
      <c r="D127" s="162" t="s">
        <v>123</v>
      </c>
      <c r="E127" s="163" t="s">
        <v>654</v>
      </c>
      <c r="F127" s="164" t="s">
        <v>655</v>
      </c>
      <c r="G127" s="165" t="s">
        <v>126</v>
      </c>
      <c r="H127" s="166">
        <v>1</v>
      </c>
      <c r="I127" s="167">
        <v>12527.200000000001</v>
      </c>
      <c r="J127" s="167">
        <f>ROUND(I127*H127,2)</f>
        <v>12527.200000000001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127</v>
      </c>
      <c r="AT127" s="174" t="s">
        <v>123</v>
      </c>
      <c r="AU127" s="174" t="s">
        <v>78</v>
      </c>
      <c r="AY127" s="15" t="s">
        <v>119</v>
      </c>
      <c r="BE127" s="175">
        <f>IF(N127="základní",J127,0)</f>
        <v>12527.200000000001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12527.200000000001</v>
      </c>
      <c r="BL127" s="15" t="s">
        <v>128</v>
      </c>
      <c r="BM127" s="174" t="s">
        <v>656</v>
      </c>
    </row>
    <row r="128" s="2" customFormat="1" ht="24.15" customHeight="1">
      <c r="A128" s="28"/>
      <c r="B128" s="161"/>
      <c r="C128" s="162" t="s">
        <v>147</v>
      </c>
      <c r="D128" s="162" t="s">
        <v>123</v>
      </c>
      <c r="E128" s="163" t="s">
        <v>657</v>
      </c>
      <c r="F128" s="164" t="s">
        <v>658</v>
      </c>
      <c r="G128" s="165" t="s">
        <v>126</v>
      </c>
      <c r="H128" s="166">
        <v>1</v>
      </c>
      <c r="I128" s="167">
        <v>136828</v>
      </c>
      <c r="J128" s="167">
        <f>ROUND(I128*H128,2)</f>
        <v>136828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127</v>
      </c>
      <c r="AT128" s="174" t="s">
        <v>123</v>
      </c>
      <c r="AU128" s="174" t="s">
        <v>78</v>
      </c>
      <c r="AY128" s="15" t="s">
        <v>119</v>
      </c>
      <c r="BE128" s="175">
        <f>IF(N128="základní",J128,0)</f>
        <v>136828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136828</v>
      </c>
      <c r="BL128" s="15" t="s">
        <v>128</v>
      </c>
      <c r="BM128" s="174" t="s">
        <v>659</v>
      </c>
    </row>
    <row r="129" s="2" customFormat="1" ht="24.15" customHeight="1">
      <c r="A129" s="28"/>
      <c r="B129" s="161"/>
      <c r="C129" s="162" t="s">
        <v>127</v>
      </c>
      <c r="D129" s="162" t="s">
        <v>123</v>
      </c>
      <c r="E129" s="163" t="s">
        <v>660</v>
      </c>
      <c r="F129" s="164" t="s">
        <v>661</v>
      </c>
      <c r="G129" s="165" t="s">
        <v>126</v>
      </c>
      <c r="H129" s="166">
        <v>4</v>
      </c>
      <c r="I129" s="167">
        <v>17174.700000000001</v>
      </c>
      <c r="J129" s="167">
        <f>ROUND(I129*H129,2)</f>
        <v>68698.800000000003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127</v>
      </c>
      <c r="AT129" s="174" t="s">
        <v>123</v>
      </c>
      <c r="AU129" s="174" t="s">
        <v>78</v>
      </c>
      <c r="AY129" s="15" t="s">
        <v>119</v>
      </c>
      <c r="BE129" s="175">
        <f>IF(N129="základní",J129,0)</f>
        <v>68698.800000000003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68698.800000000003</v>
      </c>
      <c r="BL129" s="15" t="s">
        <v>128</v>
      </c>
      <c r="BM129" s="174" t="s">
        <v>662</v>
      </c>
    </row>
    <row r="130" s="2" customFormat="1" ht="24.15" customHeight="1">
      <c r="A130" s="28"/>
      <c r="B130" s="161"/>
      <c r="C130" s="162" t="s">
        <v>154</v>
      </c>
      <c r="D130" s="162" t="s">
        <v>123</v>
      </c>
      <c r="E130" s="163" t="s">
        <v>663</v>
      </c>
      <c r="F130" s="164" t="s">
        <v>664</v>
      </c>
      <c r="G130" s="165" t="s">
        <v>126</v>
      </c>
      <c r="H130" s="166">
        <v>1</v>
      </c>
      <c r="I130" s="167">
        <v>6542.1999999999998</v>
      </c>
      <c r="J130" s="167">
        <f>ROUND(I130*H130,2)</f>
        <v>6542.1999999999998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127</v>
      </c>
      <c r="AT130" s="174" t="s">
        <v>123</v>
      </c>
      <c r="AU130" s="174" t="s">
        <v>78</v>
      </c>
      <c r="AY130" s="15" t="s">
        <v>119</v>
      </c>
      <c r="BE130" s="175">
        <f>IF(N130="základní",J130,0)</f>
        <v>6542.1999999999998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6542.1999999999998</v>
      </c>
      <c r="BL130" s="15" t="s">
        <v>128</v>
      </c>
      <c r="BM130" s="174" t="s">
        <v>665</v>
      </c>
    </row>
    <row r="131" s="2" customFormat="1" ht="24.15" customHeight="1">
      <c r="A131" s="28"/>
      <c r="B131" s="161"/>
      <c r="C131" s="162" t="s">
        <v>158</v>
      </c>
      <c r="D131" s="162" t="s">
        <v>123</v>
      </c>
      <c r="E131" s="163" t="s">
        <v>666</v>
      </c>
      <c r="F131" s="164" t="s">
        <v>667</v>
      </c>
      <c r="G131" s="165" t="s">
        <v>668</v>
      </c>
      <c r="H131" s="166">
        <v>1</v>
      </c>
      <c r="I131" s="167">
        <v>10000</v>
      </c>
      <c r="J131" s="167">
        <f>ROUND(I131*H131,2)</f>
        <v>10000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127</v>
      </c>
      <c r="AT131" s="174" t="s">
        <v>123</v>
      </c>
      <c r="AU131" s="174" t="s">
        <v>78</v>
      </c>
      <c r="AY131" s="15" t="s">
        <v>119</v>
      </c>
      <c r="BE131" s="175">
        <f>IF(N131="základní",J131,0)</f>
        <v>10000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10000</v>
      </c>
      <c r="BL131" s="15" t="s">
        <v>128</v>
      </c>
      <c r="BM131" s="174" t="s">
        <v>669</v>
      </c>
    </row>
    <row r="132" s="2" customFormat="1" ht="24.15" customHeight="1">
      <c r="A132" s="28"/>
      <c r="B132" s="161"/>
      <c r="C132" s="162" t="s">
        <v>162</v>
      </c>
      <c r="D132" s="162" t="s">
        <v>123</v>
      </c>
      <c r="E132" s="163" t="s">
        <v>670</v>
      </c>
      <c r="F132" s="164" t="s">
        <v>671</v>
      </c>
      <c r="G132" s="165" t="s">
        <v>126</v>
      </c>
      <c r="H132" s="166">
        <v>110</v>
      </c>
      <c r="I132" s="167">
        <v>1014.9</v>
      </c>
      <c r="J132" s="167">
        <f>ROUND(I132*H132,2)</f>
        <v>111639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127</v>
      </c>
      <c r="AT132" s="174" t="s">
        <v>123</v>
      </c>
      <c r="AU132" s="174" t="s">
        <v>78</v>
      </c>
      <c r="AY132" s="15" t="s">
        <v>119</v>
      </c>
      <c r="BE132" s="175">
        <f>IF(N132="základní",J132,0)</f>
        <v>111639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111639</v>
      </c>
      <c r="BL132" s="15" t="s">
        <v>128</v>
      </c>
      <c r="BM132" s="174" t="s">
        <v>672</v>
      </c>
    </row>
    <row r="133" s="2" customFormat="1" ht="24.15" customHeight="1">
      <c r="A133" s="28"/>
      <c r="B133" s="161"/>
      <c r="C133" s="162" t="s">
        <v>166</v>
      </c>
      <c r="D133" s="162" t="s">
        <v>123</v>
      </c>
      <c r="E133" s="163" t="s">
        <v>673</v>
      </c>
      <c r="F133" s="164" t="s">
        <v>674</v>
      </c>
      <c r="G133" s="165" t="s">
        <v>126</v>
      </c>
      <c r="H133" s="166">
        <v>60</v>
      </c>
      <c r="I133" s="167">
        <v>1507.5999999999999</v>
      </c>
      <c r="J133" s="167">
        <f>ROUND(I133*H133,2)</f>
        <v>90456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127</v>
      </c>
      <c r="AT133" s="174" t="s">
        <v>123</v>
      </c>
      <c r="AU133" s="174" t="s">
        <v>78</v>
      </c>
      <c r="AY133" s="15" t="s">
        <v>119</v>
      </c>
      <c r="BE133" s="175">
        <f>IF(N133="základní",J133,0)</f>
        <v>90456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90456</v>
      </c>
      <c r="BL133" s="15" t="s">
        <v>128</v>
      </c>
      <c r="BM133" s="174" t="s">
        <v>675</v>
      </c>
    </row>
    <row r="134" s="2" customFormat="1" ht="24.15" customHeight="1">
      <c r="A134" s="28"/>
      <c r="B134" s="161"/>
      <c r="C134" s="162" t="s">
        <v>170</v>
      </c>
      <c r="D134" s="162" t="s">
        <v>123</v>
      </c>
      <c r="E134" s="163" t="s">
        <v>676</v>
      </c>
      <c r="F134" s="164" t="s">
        <v>677</v>
      </c>
      <c r="G134" s="165" t="s">
        <v>126</v>
      </c>
      <c r="H134" s="166">
        <v>15</v>
      </c>
      <c r="I134" s="167">
        <v>3280.5</v>
      </c>
      <c r="J134" s="167">
        <f>ROUND(I134*H134,2)</f>
        <v>49207.5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78</v>
      </c>
      <c r="AY134" s="15" t="s">
        <v>119</v>
      </c>
      <c r="BE134" s="175">
        <f>IF(N134="základní",J134,0)</f>
        <v>49207.5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49207.5</v>
      </c>
      <c r="BL134" s="15" t="s">
        <v>128</v>
      </c>
      <c r="BM134" s="174" t="s">
        <v>678</v>
      </c>
    </row>
    <row r="135" s="2" customFormat="1" ht="24.15" customHeight="1">
      <c r="A135" s="28"/>
      <c r="B135" s="161"/>
      <c r="C135" s="162" t="s">
        <v>174</v>
      </c>
      <c r="D135" s="162" t="s">
        <v>123</v>
      </c>
      <c r="E135" s="163" t="s">
        <v>679</v>
      </c>
      <c r="F135" s="164" t="s">
        <v>680</v>
      </c>
      <c r="G135" s="165" t="s">
        <v>126</v>
      </c>
      <c r="H135" s="166">
        <v>1</v>
      </c>
      <c r="I135" s="167">
        <v>71275.100000000006</v>
      </c>
      <c r="J135" s="167">
        <f>ROUND(I135*H135,2)</f>
        <v>71275.100000000006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127</v>
      </c>
      <c r="AT135" s="174" t="s">
        <v>123</v>
      </c>
      <c r="AU135" s="174" t="s">
        <v>78</v>
      </c>
      <c r="AY135" s="15" t="s">
        <v>119</v>
      </c>
      <c r="BE135" s="175">
        <f>IF(N135="základní",J135,0)</f>
        <v>71275.100000000006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71275.100000000006</v>
      </c>
      <c r="BL135" s="15" t="s">
        <v>128</v>
      </c>
      <c r="BM135" s="174" t="s">
        <v>681</v>
      </c>
    </row>
    <row r="136" s="2" customFormat="1" ht="24.15" customHeight="1">
      <c r="A136" s="28"/>
      <c r="B136" s="161"/>
      <c r="C136" s="162" t="s">
        <v>8</v>
      </c>
      <c r="D136" s="162" t="s">
        <v>123</v>
      </c>
      <c r="E136" s="163" t="s">
        <v>682</v>
      </c>
      <c r="F136" s="164" t="s">
        <v>683</v>
      </c>
      <c r="G136" s="165" t="s">
        <v>126</v>
      </c>
      <c r="H136" s="166">
        <v>1</v>
      </c>
      <c r="I136" s="167">
        <v>1529.4000000000001</v>
      </c>
      <c r="J136" s="167">
        <f>ROUND(I136*H136,2)</f>
        <v>1529.4000000000001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78</v>
      </c>
      <c r="AY136" s="15" t="s">
        <v>119</v>
      </c>
      <c r="BE136" s="175">
        <f>IF(N136="základní",J136,0)</f>
        <v>1529.4000000000001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1529.4000000000001</v>
      </c>
      <c r="BL136" s="15" t="s">
        <v>128</v>
      </c>
      <c r="BM136" s="174" t="s">
        <v>684</v>
      </c>
    </row>
    <row r="137" s="2" customFormat="1" ht="24.15" customHeight="1">
      <c r="A137" s="28"/>
      <c r="B137" s="161"/>
      <c r="C137" s="162" t="s">
        <v>183</v>
      </c>
      <c r="D137" s="162" t="s">
        <v>123</v>
      </c>
      <c r="E137" s="163" t="s">
        <v>685</v>
      </c>
      <c r="F137" s="164" t="s">
        <v>686</v>
      </c>
      <c r="G137" s="165" t="s">
        <v>126</v>
      </c>
      <c r="H137" s="166">
        <v>30</v>
      </c>
      <c r="I137" s="167">
        <v>1340.0999999999999</v>
      </c>
      <c r="J137" s="167">
        <f>ROUND(I137*H137,2)</f>
        <v>40203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127</v>
      </c>
      <c r="AT137" s="174" t="s">
        <v>123</v>
      </c>
      <c r="AU137" s="174" t="s">
        <v>78</v>
      </c>
      <c r="AY137" s="15" t="s">
        <v>119</v>
      </c>
      <c r="BE137" s="175">
        <f>IF(N137="základní",J137,0)</f>
        <v>40203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40203</v>
      </c>
      <c r="BL137" s="15" t="s">
        <v>128</v>
      </c>
      <c r="BM137" s="174" t="s">
        <v>687</v>
      </c>
    </row>
    <row r="138" s="2" customFormat="1" ht="24.15" customHeight="1">
      <c r="A138" s="28"/>
      <c r="B138" s="161"/>
      <c r="C138" s="162" t="s">
        <v>187</v>
      </c>
      <c r="D138" s="162" t="s">
        <v>123</v>
      </c>
      <c r="E138" s="163" t="s">
        <v>688</v>
      </c>
      <c r="F138" s="164" t="s">
        <v>689</v>
      </c>
      <c r="G138" s="165" t="s">
        <v>126</v>
      </c>
      <c r="H138" s="166">
        <v>1</v>
      </c>
      <c r="I138" s="167">
        <v>1605.5999999999999</v>
      </c>
      <c r="J138" s="167">
        <f>ROUND(I138*H138,2)</f>
        <v>1605.5999999999999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127</v>
      </c>
      <c r="AT138" s="174" t="s">
        <v>123</v>
      </c>
      <c r="AU138" s="174" t="s">
        <v>78</v>
      </c>
      <c r="AY138" s="15" t="s">
        <v>119</v>
      </c>
      <c r="BE138" s="175">
        <f>IF(N138="základní",J138,0)</f>
        <v>1605.5999999999999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1605.5999999999999</v>
      </c>
      <c r="BL138" s="15" t="s">
        <v>128</v>
      </c>
      <c r="BM138" s="174" t="s">
        <v>690</v>
      </c>
    </row>
    <row r="139" s="2" customFormat="1" ht="24.15" customHeight="1">
      <c r="A139" s="28"/>
      <c r="B139" s="161"/>
      <c r="C139" s="162" t="s">
        <v>191</v>
      </c>
      <c r="D139" s="162" t="s">
        <v>123</v>
      </c>
      <c r="E139" s="163" t="s">
        <v>691</v>
      </c>
      <c r="F139" s="164" t="s">
        <v>692</v>
      </c>
      <c r="G139" s="165" t="s">
        <v>126</v>
      </c>
      <c r="H139" s="166">
        <v>1</v>
      </c>
      <c r="I139" s="167">
        <v>848.70000000000005</v>
      </c>
      <c r="J139" s="167">
        <f>ROUND(I139*H139,2)</f>
        <v>848.70000000000005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127</v>
      </c>
      <c r="AT139" s="174" t="s">
        <v>123</v>
      </c>
      <c r="AU139" s="174" t="s">
        <v>78</v>
      </c>
      <c r="AY139" s="15" t="s">
        <v>119</v>
      </c>
      <c r="BE139" s="175">
        <f>IF(N139="základní",J139,0)</f>
        <v>848.70000000000005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848.70000000000005</v>
      </c>
      <c r="BL139" s="15" t="s">
        <v>128</v>
      </c>
      <c r="BM139" s="174" t="s">
        <v>693</v>
      </c>
    </row>
    <row r="140" s="2" customFormat="1" ht="24.15" customHeight="1">
      <c r="A140" s="28"/>
      <c r="B140" s="161"/>
      <c r="C140" s="162" t="s">
        <v>195</v>
      </c>
      <c r="D140" s="162" t="s">
        <v>123</v>
      </c>
      <c r="E140" s="163" t="s">
        <v>694</v>
      </c>
      <c r="F140" s="164" t="s">
        <v>695</v>
      </c>
      <c r="G140" s="165" t="s">
        <v>126</v>
      </c>
      <c r="H140" s="166">
        <v>1</v>
      </c>
      <c r="I140" s="167">
        <v>1160.7000000000001</v>
      </c>
      <c r="J140" s="167">
        <f>ROUND(I140*H140,2)</f>
        <v>1160.7000000000001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127</v>
      </c>
      <c r="AT140" s="174" t="s">
        <v>123</v>
      </c>
      <c r="AU140" s="174" t="s">
        <v>78</v>
      </c>
      <c r="AY140" s="15" t="s">
        <v>119</v>
      </c>
      <c r="BE140" s="175">
        <f>IF(N140="základní",J140,0)</f>
        <v>1160.7000000000001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1160.7000000000001</v>
      </c>
      <c r="BL140" s="15" t="s">
        <v>128</v>
      </c>
      <c r="BM140" s="174" t="s">
        <v>696</v>
      </c>
    </row>
    <row r="141" s="12" customFormat="1" ht="25.92" customHeight="1">
      <c r="A141" s="12"/>
      <c r="B141" s="149"/>
      <c r="C141" s="12"/>
      <c r="D141" s="150" t="s">
        <v>69</v>
      </c>
      <c r="E141" s="151" t="s">
        <v>378</v>
      </c>
      <c r="F141" s="151" t="s">
        <v>379</v>
      </c>
      <c r="G141" s="12"/>
      <c r="H141" s="12"/>
      <c r="I141" s="12"/>
      <c r="J141" s="152">
        <f>BK141</f>
        <v>395847</v>
      </c>
      <c r="K141" s="12"/>
      <c r="L141" s="149"/>
      <c r="M141" s="153"/>
      <c r="N141" s="154"/>
      <c r="O141" s="154"/>
      <c r="P141" s="155">
        <f>SUM(P142:P160)</f>
        <v>464.91000000000002</v>
      </c>
      <c r="Q141" s="154"/>
      <c r="R141" s="155">
        <f>SUM(R142:R160)</f>
        <v>0</v>
      </c>
      <c r="S141" s="154"/>
      <c r="T141" s="156">
        <f>SUM(T142:T160)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0" t="s">
        <v>78</v>
      </c>
      <c r="AT141" s="157" t="s">
        <v>69</v>
      </c>
      <c r="AU141" s="157" t="s">
        <v>70</v>
      </c>
      <c r="AY141" s="150" t="s">
        <v>119</v>
      </c>
      <c r="BK141" s="158">
        <f>SUM(BK142:BK160)</f>
        <v>395847</v>
      </c>
    </row>
    <row r="142" s="2" customFormat="1" ht="16.5" customHeight="1">
      <c r="A142" s="28"/>
      <c r="B142" s="161"/>
      <c r="C142" s="176" t="s">
        <v>199</v>
      </c>
      <c r="D142" s="176" t="s">
        <v>381</v>
      </c>
      <c r="E142" s="177" t="s">
        <v>697</v>
      </c>
      <c r="F142" s="178" t="s">
        <v>698</v>
      </c>
      <c r="G142" s="179" t="s">
        <v>126</v>
      </c>
      <c r="H142" s="180">
        <v>1</v>
      </c>
      <c r="I142" s="181">
        <v>5200</v>
      </c>
      <c r="J142" s="181">
        <f>ROUND(I142*H142,2)</f>
        <v>5200</v>
      </c>
      <c r="K142" s="182"/>
      <c r="L142" s="29"/>
      <c r="M142" s="183" t="s">
        <v>1</v>
      </c>
      <c r="N142" s="184" t="s">
        <v>35</v>
      </c>
      <c r="O142" s="172">
        <v>6.0999999999999996</v>
      </c>
      <c r="P142" s="172">
        <f>O142*H142</f>
        <v>6.0999999999999996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183</v>
      </c>
      <c r="AT142" s="174" t="s">
        <v>381</v>
      </c>
      <c r="AU142" s="174" t="s">
        <v>78</v>
      </c>
      <c r="AY142" s="15" t="s">
        <v>119</v>
      </c>
      <c r="BE142" s="175">
        <f>IF(N142="základní",J142,0)</f>
        <v>5200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5200</v>
      </c>
      <c r="BL142" s="15" t="s">
        <v>183</v>
      </c>
      <c r="BM142" s="174" t="s">
        <v>699</v>
      </c>
    </row>
    <row r="143" s="2" customFormat="1" ht="16.5" customHeight="1">
      <c r="A143" s="28"/>
      <c r="B143" s="161"/>
      <c r="C143" s="176" t="s">
        <v>7</v>
      </c>
      <c r="D143" s="176" t="s">
        <v>381</v>
      </c>
      <c r="E143" s="177" t="s">
        <v>700</v>
      </c>
      <c r="F143" s="178" t="s">
        <v>701</v>
      </c>
      <c r="G143" s="179" t="s">
        <v>126</v>
      </c>
      <c r="H143" s="180">
        <v>2</v>
      </c>
      <c r="I143" s="181">
        <v>1250</v>
      </c>
      <c r="J143" s="181">
        <f>ROUND(I143*H143,2)</f>
        <v>2500</v>
      </c>
      <c r="K143" s="182"/>
      <c r="L143" s="29"/>
      <c r="M143" s="183" t="s">
        <v>1</v>
      </c>
      <c r="N143" s="184" t="s">
        <v>35</v>
      </c>
      <c r="O143" s="172">
        <v>1.47</v>
      </c>
      <c r="P143" s="172">
        <f>O143*H143</f>
        <v>2.9399999999999999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128</v>
      </c>
      <c r="AT143" s="174" t="s">
        <v>381</v>
      </c>
      <c r="AU143" s="174" t="s">
        <v>78</v>
      </c>
      <c r="AY143" s="15" t="s">
        <v>119</v>
      </c>
      <c r="BE143" s="175">
        <f>IF(N143="základní",J143,0)</f>
        <v>2500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2500</v>
      </c>
      <c r="BL143" s="15" t="s">
        <v>128</v>
      </c>
      <c r="BM143" s="174" t="s">
        <v>702</v>
      </c>
    </row>
    <row r="144" s="2" customFormat="1" ht="16.5" customHeight="1">
      <c r="A144" s="28"/>
      <c r="B144" s="161"/>
      <c r="C144" s="176" t="s">
        <v>206</v>
      </c>
      <c r="D144" s="176" t="s">
        <v>381</v>
      </c>
      <c r="E144" s="177" t="s">
        <v>703</v>
      </c>
      <c r="F144" s="178" t="s">
        <v>704</v>
      </c>
      <c r="G144" s="179" t="s">
        <v>126</v>
      </c>
      <c r="H144" s="180">
        <v>2</v>
      </c>
      <c r="I144" s="181">
        <v>383</v>
      </c>
      <c r="J144" s="181">
        <f>ROUND(I144*H144,2)</f>
        <v>766</v>
      </c>
      <c r="K144" s="182"/>
      <c r="L144" s="29"/>
      <c r="M144" s="183" t="s">
        <v>1</v>
      </c>
      <c r="N144" s="184" t="s">
        <v>35</v>
      </c>
      <c r="O144" s="172">
        <v>0.45000000000000001</v>
      </c>
      <c r="P144" s="172">
        <f>O144*H144</f>
        <v>0.90000000000000002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128</v>
      </c>
      <c r="AT144" s="174" t="s">
        <v>381</v>
      </c>
      <c r="AU144" s="174" t="s">
        <v>78</v>
      </c>
      <c r="AY144" s="15" t="s">
        <v>119</v>
      </c>
      <c r="BE144" s="175">
        <f>IF(N144="základní",J144,0)</f>
        <v>766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766</v>
      </c>
      <c r="BL144" s="15" t="s">
        <v>128</v>
      </c>
      <c r="BM144" s="174" t="s">
        <v>705</v>
      </c>
    </row>
    <row r="145" s="2" customFormat="1" ht="24.15" customHeight="1">
      <c r="A145" s="28"/>
      <c r="B145" s="161"/>
      <c r="C145" s="176" t="s">
        <v>210</v>
      </c>
      <c r="D145" s="176" t="s">
        <v>381</v>
      </c>
      <c r="E145" s="177" t="s">
        <v>706</v>
      </c>
      <c r="F145" s="178" t="s">
        <v>707</v>
      </c>
      <c r="G145" s="179" t="s">
        <v>126</v>
      </c>
      <c r="H145" s="180">
        <v>1</v>
      </c>
      <c r="I145" s="181">
        <v>1110</v>
      </c>
      <c r="J145" s="181">
        <f>ROUND(I145*H145,2)</f>
        <v>1110</v>
      </c>
      <c r="K145" s="182"/>
      <c r="L145" s="29"/>
      <c r="M145" s="183" t="s">
        <v>1</v>
      </c>
      <c r="N145" s="184" t="s">
        <v>35</v>
      </c>
      <c r="O145" s="172">
        <v>1.3</v>
      </c>
      <c r="P145" s="172">
        <f>O145*H145</f>
        <v>1.3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128</v>
      </c>
      <c r="AT145" s="174" t="s">
        <v>381</v>
      </c>
      <c r="AU145" s="174" t="s">
        <v>78</v>
      </c>
      <c r="AY145" s="15" t="s">
        <v>119</v>
      </c>
      <c r="BE145" s="175">
        <f>IF(N145="základní",J145,0)</f>
        <v>1110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1110</v>
      </c>
      <c r="BL145" s="15" t="s">
        <v>128</v>
      </c>
      <c r="BM145" s="174" t="s">
        <v>708</v>
      </c>
    </row>
    <row r="146" s="2" customFormat="1" ht="24.15" customHeight="1">
      <c r="A146" s="28"/>
      <c r="B146" s="161"/>
      <c r="C146" s="176" t="s">
        <v>214</v>
      </c>
      <c r="D146" s="176" t="s">
        <v>381</v>
      </c>
      <c r="E146" s="177" t="s">
        <v>709</v>
      </c>
      <c r="F146" s="178" t="s">
        <v>710</v>
      </c>
      <c r="G146" s="179" t="s">
        <v>126</v>
      </c>
      <c r="H146" s="180">
        <v>30</v>
      </c>
      <c r="I146" s="181">
        <v>187</v>
      </c>
      <c r="J146" s="181">
        <f>ROUND(I146*H146,2)</f>
        <v>5610</v>
      </c>
      <c r="K146" s="182"/>
      <c r="L146" s="29"/>
      <c r="M146" s="183" t="s">
        <v>1</v>
      </c>
      <c r="N146" s="184" t="s">
        <v>35</v>
      </c>
      <c r="O146" s="172">
        <v>0.22</v>
      </c>
      <c r="P146" s="172">
        <f>O146*H146</f>
        <v>6.5999999999999996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128</v>
      </c>
      <c r="AT146" s="174" t="s">
        <v>381</v>
      </c>
      <c r="AU146" s="174" t="s">
        <v>78</v>
      </c>
      <c r="AY146" s="15" t="s">
        <v>119</v>
      </c>
      <c r="BE146" s="175">
        <f>IF(N146="základní",J146,0)</f>
        <v>5610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5610</v>
      </c>
      <c r="BL146" s="15" t="s">
        <v>128</v>
      </c>
      <c r="BM146" s="174" t="s">
        <v>711</v>
      </c>
    </row>
    <row r="147" s="2" customFormat="1" ht="16.5" customHeight="1">
      <c r="A147" s="28"/>
      <c r="B147" s="161"/>
      <c r="C147" s="176" t="s">
        <v>218</v>
      </c>
      <c r="D147" s="176" t="s">
        <v>381</v>
      </c>
      <c r="E147" s="177" t="s">
        <v>712</v>
      </c>
      <c r="F147" s="178" t="s">
        <v>713</v>
      </c>
      <c r="G147" s="179" t="s">
        <v>126</v>
      </c>
      <c r="H147" s="180">
        <v>1</v>
      </c>
      <c r="I147" s="181">
        <v>468</v>
      </c>
      <c r="J147" s="181">
        <f>ROUND(I147*H147,2)</f>
        <v>468</v>
      </c>
      <c r="K147" s="182"/>
      <c r="L147" s="29"/>
      <c r="M147" s="183" t="s">
        <v>1</v>
      </c>
      <c r="N147" s="184" t="s">
        <v>35</v>
      </c>
      <c r="O147" s="172">
        <v>0.55000000000000004</v>
      </c>
      <c r="P147" s="172">
        <f>O147*H147</f>
        <v>0.55000000000000004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128</v>
      </c>
      <c r="AT147" s="174" t="s">
        <v>381</v>
      </c>
      <c r="AU147" s="174" t="s">
        <v>78</v>
      </c>
      <c r="AY147" s="15" t="s">
        <v>119</v>
      </c>
      <c r="BE147" s="175">
        <f>IF(N147="základní",J147,0)</f>
        <v>468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468</v>
      </c>
      <c r="BL147" s="15" t="s">
        <v>128</v>
      </c>
      <c r="BM147" s="174" t="s">
        <v>714</v>
      </c>
    </row>
    <row r="148" s="2" customFormat="1" ht="24.15" customHeight="1">
      <c r="A148" s="28"/>
      <c r="B148" s="161"/>
      <c r="C148" s="176" t="s">
        <v>220</v>
      </c>
      <c r="D148" s="176" t="s">
        <v>381</v>
      </c>
      <c r="E148" s="177" t="s">
        <v>715</v>
      </c>
      <c r="F148" s="178" t="s">
        <v>716</v>
      </c>
      <c r="G148" s="179" t="s">
        <v>126</v>
      </c>
      <c r="H148" s="180">
        <v>1</v>
      </c>
      <c r="I148" s="181">
        <v>894</v>
      </c>
      <c r="J148" s="181">
        <f>ROUND(I148*H148,2)</f>
        <v>894</v>
      </c>
      <c r="K148" s="182"/>
      <c r="L148" s="29"/>
      <c r="M148" s="183" t="s">
        <v>1</v>
      </c>
      <c r="N148" s="184" t="s">
        <v>35</v>
      </c>
      <c r="O148" s="172">
        <v>1.05</v>
      </c>
      <c r="P148" s="172">
        <f>O148*H148</f>
        <v>1.05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128</v>
      </c>
      <c r="AT148" s="174" t="s">
        <v>381</v>
      </c>
      <c r="AU148" s="174" t="s">
        <v>78</v>
      </c>
      <c r="AY148" s="15" t="s">
        <v>119</v>
      </c>
      <c r="BE148" s="175">
        <f>IF(N148="základní",J148,0)</f>
        <v>894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894</v>
      </c>
      <c r="BL148" s="15" t="s">
        <v>128</v>
      </c>
      <c r="BM148" s="174" t="s">
        <v>717</v>
      </c>
    </row>
    <row r="149" s="2" customFormat="1" ht="16.5" customHeight="1">
      <c r="A149" s="28"/>
      <c r="B149" s="161"/>
      <c r="C149" s="176" t="s">
        <v>224</v>
      </c>
      <c r="D149" s="176" t="s">
        <v>381</v>
      </c>
      <c r="E149" s="177" t="s">
        <v>718</v>
      </c>
      <c r="F149" s="178" t="s">
        <v>719</v>
      </c>
      <c r="G149" s="179" t="s">
        <v>126</v>
      </c>
      <c r="H149" s="180">
        <v>170</v>
      </c>
      <c r="I149" s="181">
        <v>392</v>
      </c>
      <c r="J149" s="181">
        <f>ROUND(I149*H149,2)</f>
        <v>66640</v>
      </c>
      <c r="K149" s="182"/>
      <c r="L149" s="29"/>
      <c r="M149" s="183" t="s">
        <v>1</v>
      </c>
      <c r="N149" s="184" t="s">
        <v>35</v>
      </c>
      <c r="O149" s="172">
        <v>0.46000000000000002</v>
      </c>
      <c r="P149" s="172">
        <f>O149*H149</f>
        <v>78.200000000000003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128</v>
      </c>
      <c r="AT149" s="174" t="s">
        <v>381</v>
      </c>
      <c r="AU149" s="174" t="s">
        <v>78</v>
      </c>
      <c r="AY149" s="15" t="s">
        <v>119</v>
      </c>
      <c r="BE149" s="175">
        <f>IF(N149="základní",J149,0)</f>
        <v>66640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66640</v>
      </c>
      <c r="BL149" s="15" t="s">
        <v>128</v>
      </c>
      <c r="BM149" s="174" t="s">
        <v>720</v>
      </c>
    </row>
    <row r="150" s="2" customFormat="1" ht="16.5" customHeight="1">
      <c r="A150" s="28"/>
      <c r="B150" s="161"/>
      <c r="C150" s="176" t="s">
        <v>228</v>
      </c>
      <c r="D150" s="176" t="s">
        <v>381</v>
      </c>
      <c r="E150" s="177" t="s">
        <v>721</v>
      </c>
      <c r="F150" s="178" t="s">
        <v>722</v>
      </c>
      <c r="G150" s="179" t="s">
        <v>126</v>
      </c>
      <c r="H150" s="180">
        <v>2</v>
      </c>
      <c r="I150" s="181">
        <v>281</v>
      </c>
      <c r="J150" s="181">
        <f>ROUND(I150*H150,2)</f>
        <v>562</v>
      </c>
      <c r="K150" s="182"/>
      <c r="L150" s="29"/>
      <c r="M150" s="183" t="s">
        <v>1</v>
      </c>
      <c r="N150" s="184" t="s">
        <v>35</v>
      </c>
      <c r="O150" s="172">
        <v>0.33000000000000002</v>
      </c>
      <c r="P150" s="172">
        <f>O150*H150</f>
        <v>0.66000000000000003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128</v>
      </c>
      <c r="AT150" s="174" t="s">
        <v>381</v>
      </c>
      <c r="AU150" s="174" t="s">
        <v>78</v>
      </c>
      <c r="AY150" s="15" t="s">
        <v>119</v>
      </c>
      <c r="BE150" s="175">
        <f>IF(N150="základní",J150,0)</f>
        <v>562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562</v>
      </c>
      <c r="BL150" s="15" t="s">
        <v>128</v>
      </c>
      <c r="BM150" s="174" t="s">
        <v>723</v>
      </c>
    </row>
    <row r="151" s="2" customFormat="1" ht="16.5" customHeight="1">
      <c r="A151" s="28"/>
      <c r="B151" s="161"/>
      <c r="C151" s="176" t="s">
        <v>232</v>
      </c>
      <c r="D151" s="176" t="s">
        <v>381</v>
      </c>
      <c r="E151" s="177" t="s">
        <v>724</v>
      </c>
      <c r="F151" s="178" t="s">
        <v>725</v>
      </c>
      <c r="G151" s="179" t="s">
        <v>126</v>
      </c>
      <c r="H151" s="180">
        <v>2</v>
      </c>
      <c r="I151" s="181">
        <v>3750</v>
      </c>
      <c r="J151" s="181">
        <f>ROUND(I151*H151,2)</f>
        <v>7500</v>
      </c>
      <c r="K151" s="182"/>
      <c r="L151" s="29"/>
      <c r="M151" s="183" t="s">
        <v>1</v>
      </c>
      <c r="N151" s="184" t="s">
        <v>35</v>
      </c>
      <c r="O151" s="172">
        <v>4.4000000000000004</v>
      </c>
      <c r="P151" s="172">
        <f>O151*H151</f>
        <v>8.8000000000000007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128</v>
      </c>
      <c r="AT151" s="174" t="s">
        <v>381</v>
      </c>
      <c r="AU151" s="174" t="s">
        <v>78</v>
      </c>
      <c r="AY151" s="15" t="s">
        <v>119</v>
      </c>
      <c r="BE151" s="175">
        <f>IF(N151="základní",J151,0)</f>
        <v>7500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7500</v>
      </c>
      <c r="BL151" s="15" t="s">
        <v>128</v>
      </c>
      <c r="BM151" s="174" t="s">
        <v>726</v>
      </c>
    </row>
    <row r="152" s="2" customFormat="1" ht="16.5" customHeight="1">
      <c r="A152" s="28"/>
      <c r="B152" s="161"/>
      <c r="C152" s="176" t="s">
        <v>236</v>
      </c>
      <c r="D152" s="176" t="s">
        <v>381</v>
      </c>
      <c r="E152" s="177" t="s">
        <v>727</v>
      </c>
      <c r="F152" s="178" t="s">
        <v>728</v>
      </c>
      <c r="G152" s="179" t="s">
        <v>126</v>
      </c>
      <c r="H152" s="180">
        <v>2</v>
      </c>
      <c r="I152" s="181">
        <v>1870</v>
      </c>
      <c r="J152" s="181">
        <f>ROUND(I152*H152,2)</f>
        <v>3740</v>
      </c>
      <c r="K152" s="182"/>
      <c r="L152" s="29"/>
      <c r="M152" s="183" t="s">
        <v>1</v>
      </c>
      <c r="N152" s="184" t="s">
        <v>35</v>
      </c>
      <c r="O152" s="172">
        <v>2.2000000000000002</v>
      </c>
      <c r="P152" s="172">
        <f>O152*H152</f>
        <v>4.4000000000000004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128</v>
      </c>
      <c r="AT152" s="174" t="s">
        <v>381</v>
      </c>
      <c r="AU152" s="174" t="s">
        <v>78</v>
      </c>
      <c r="AY152" s="15" t="s">
        <v>119</v>
      </c>
      <c r="BE152" s="175">
        <f>IF(N152="základní",J152,0)</f>
        <v>3740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3740</v>
      </c>
      <c r="BL152" s="15" t="s">
        <v>128</v>
      </c>
      <c r="BM152" s="174" t="s">
        <v>729</v>
      </c>
    </row>
    <row r="153" s="2" customFormat="1" ht="16.5" customHeight="1">
      <c r="A153" s="28"/>
      <c r="B153" s="161"/>
      <c r="C153" s="176" t="s">
        <v>240</v>
      </c>
      <c r="D153" s="176" t="s">
        <v>381</v>
      </c>
      <c r="E153" s="177" t="s">
        <v>730</v>
      </c>
      <c r="F153" s="178" t="s">
        <v>731</v>
      </c>
      <c r="G153" s="179" t="s">
        <v>126</v>
      </c>
      <c r="H153" s="180">
        <v>1</v>
      </c>
      <c r="I153" s="181">
        <v>392</v>
      </c>
      <c r="J153" s="181">
        <f>ROUND(I153*H153,2)</f>
        <v>392</v>
      </c>
      <c r="K153" s="182"/>
      <c r="L153" s="29"/>
      <c r="M153" s="183" t="s">
        <v>1</v>
      </c>
      <c r="N153" s="184" t="s">
        <v>35</v>
      </c>
      <c r="O153" s="172">
        <v>0.46000000000000002</v>
      </c>
      <c r="P153" s="172">
        <f>O153*H153</f>
        <v>0.46000000000000002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128</v>
      </c>
      <c r="AT153" s="174" t="s">
        <v>381</v>
      </c>
      <c r="AU153" s="174" t="s">
        <v>78</v>
      </c>
      <c r="AY153" s="15" t="s">
        <v>119</v>
      </c>
      <c r="BE153" s="175">
        <f>IF(N153="základní",J153,0)</f>
        <v>392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392</v>
      </c>
      <c r="BL153" s="15" t="s">
        <v>128</v>
      </c>
      <c r="BM153" s="174" t="s">
        <v>732</v>
      </c>
    </row>
    <row r="154" s="2" customFormat="1" ht="16.5" customHeight="1">
      <c r="A154" s="28"/>
      <c r="B154" s="161"/>
      <c r="C154" s="176" t="s">
        <v>244</v>
      </c>
      <c r="D154" s="176" t="s">
        <v>381</v>
      </c>
      <c r="E154" s="177" t="s">
        <v>733</v>
      </c>
      <c r="F154" s="178" t="s">
        <v>734</v>
      </c>
      <c r="G154" s="179" t="s">
        <v>126</v>
      </c>
      <c r="H154" s="180">
        <v>30</v>
      </c>
      <c r="I154" s="181">
        <v>937</v>
      </c>
      <c r="J154" s="181">
        <f>ROUND(I154*H154,2)</f>
        <v>28110</v>
      </c>
      <c r="K154" s="182"/>
      <c r="L154" s="29"/>
      <c r="M154" s="183" t="s">
        <v>1</v>
      </c>
      <c r="N154" s="184" t="s">
        <v>35</v>
      </c>
      <c r="O154" s="172">
        <v>1.1000000000000001</v>
      </c>
      <c r="P154" s="172">
        <f>O154*H154</f>
        <v>33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128</v>
      </c>
      <c r="AT154" s="174" t="s">
        <v>381</v>
      </c>
      <c r="AU154" s="174" t="s">
        <v>78</v>
      </c>
      <c r="AY154" s="15" t="s">
        <v>119</v>
      </c>
      <c r="BE154" s="175">
        <f>IF(N154="základní",J154,0)</f>
        <v>28110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28110</v>
      </c>
      <c r="BL154" s="15" t="s">
        <v>128</v>
      </c>
      <c r="BM154" s="174" t="s">
        <v>735</v>
      </c>
    </row>
    <row r="155" s="2" customFormat="1" ht="21.75" customHeight="1">
      <c r="A155" s="28"/>
      <c r="B155" s="161"/>
      <c r="C155" s="176" t="s">
        <v>248</v>
      </c>
      <c r="D155" s="176" t="s">
        <v>381</v>
      </c>
      <c r="E155" s="177" t="s">
        <v>736</v>
      </c>
      <c r="F155" s="178" t="s">
        <v>737</v>
      </c>
      <c r="G155" s="179" t="s">
        <v>126</v>
      </c>
      <c r="H155" s="180">
        <v>1</v>
      </c>
      <c r="I155" s="181">
        <v>4680</v>
      </c>
      <c r="J155" s="181">
        <f>ROUND(I155*H155,2)</f>
        <v>4680</v>
      </c>
      <c r="K155" s="182"/>
      <c r="L155" s="29"/>
      <c r="M155" s="183" t="s">
        <v>1</v>
      </c>
      <c r="N155" s="184" t="s">
        <v>35</v>
      </c>
      <c r="O155" s="172">
        <v>5.5</v>
      </c>
      <c r="P155" s="172">
        <f>O155*H155</f>
        <v>5.5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128</v>
      </c>
      <c r="AT155" s="174" t="s">
        <v>381</v>
      </c>
      <c r="AU155" s="174" t="s">
        <v>78</v>
      </c>
      <c r="AY155" s="15" t="s">
        <v>119</v>
      </c>
      <c r="BE155" s="175">
        <f>IF(N155="základní",J155,0)</f>
        <v>4680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4680</v>
      </c>
      <c r="BL155" s="15" t="s">
        <v>128</v>
      </c>
      <c r="BM155" s="174" t="s">
        <v>738</v>
      </c>
    </row>
    <row r="156" s="2" customFormat="1" ht="21.75" customHeight="1">
      <c r="A156" s="28"/>
      <c r="B156" s="161"/>
      <c r="C156" s="176" t="s">
        <v>252</v>
      </c>
      <c r="D156" s="176" t="s">
        <v>381</v>
      </c>
      <c r="E156" s="177" t="s">
        <v>739</v>
      </c>
      <c r="F156" s="178" t="s">
        <v>740</v>
      </c>
      <c r="G156" s="179" t="s">
        <v>126</v>
      </c>
      <c r="H156" s="180">
        <v>110</v>
      </c>
      <c r="I156" s="181">
        <v>511</v>
      </c>
      <c r="J156" s="181">
        <f>ROUND(I156*H156,2)</f>
        <v>56210</v>
      </c>
      <c r="K156" s="182"/>
      <c r="L156" s="29"/>
      <c r="M156" s="183" t="s">
        <v>1</v>
      </c>
      <c r="N156" s="184" t="s">
        <v>35</v>
      </c>
      <c r="O156" s="172">
        <v>0.59999999999999998</v>
      </c>
      <c r="P156" s="172">
        <f>O156*H156</f>
        <v>66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128</v>
      </c>
      <c r="AT156" s="174" t="s">
        <v>381</v>
      </c>
      <c r="AU156" s="174" t="s">
        <v>78</v>
      </c>
      <c r="AY156" s="15" t="s">
        <v>119</v>
      </c>
      <c r="BE156" s="175">
        <f>IF(N156="základní",J156,0)</f>
        <v>56210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56210</v>
      </c>
      <c r="BL156" s="15" t="s">
        <v>128</v>
      </c>
      <c r="BM156" s="174" t="s">
        <v>741</v>
      </c>
    </row>
    <row r="157" s="2" customFormat="1" ht="16.5" customHeight="1">
      <c r="A157" s="28"/>
      <c r="B157" s="161"/>
      <c r="C157" s="176" t="s">
        <v>256</v>
      </c>
      <c r="D157" s="176" t="s">
        <v>381</v>
      </c>
      <c r="E157" s="177" t="s">
        <v>742</v>
      </c>
      <c r="F157" s="178" t="s">
        <v>743</v>
      </c>
      <c r="G157" s="179" t="s">
        <v>126</v>
      </c>
      <c r="H157" s="180">
        <v>60</v>
      </c>
      <c r="I157" s="181">
        <v>187</v>
      </c>
      <c r="J157" s="181">
        <f>ROUND(I157*H157,2)</f>
        <v>11220</v>
      </c>
      <c r="K157" s="182"/>
      <c r="L157" s="29"/>
      <c r="M157" s="183" t="s">
        <v>1</v>
      </c>
      <c r="N157" s="184" t="s">
        <v>35</v>
      </c>
      <c r="O157" s="172">
        <v>0.22</v>
      </c>
      <c r="P157" s="172">
        <f>O157*H157</f>
        <v>13.199999999999999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128</v>
      </c>
      <c r="AT157" s="174" t="s">
        <v>381</v>
      </c>
      <c r="AU157" s="174" t="s">
        <v>78</v>
      </c>
      <c r="AY157" s="15" t="s">
        <v>119</v>
      </c>
      <c r="BE157" s="175">
        <f>IF(N157="základní",J157,0)</f>
        <v>11220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11220</v>
      </c>
      <c r="BL157" s="15" t="s">
        <v>128</v>
      </c>
      <c r="BM157" s="174" t="s">
        <v>744</v>
      </c>
    </row>
    <row r="158" s="2" customFormat="1" ht="16.5" customHeight="1">
      <c r="A158" s="28"/>
      <c r="B158" s="161"/>
      <c r="C158" s="176" t="s">
        <v>260</v>
      </c>
      <c r="D158" s="176" t="s">
        <v>381</v>
      </c>
      <c r="E158" s="177" t="s">
        <v>745</v>
      </c>
      <c r="F158" s="178" t="s">
        <v>746</v>
      </c>
      <c r="G158" s="179" t="s">
        <v>126</v>
      </c>
      <c r="H158" s="180">
        <v>15</v>
      </c>
      <c r="I158" s="181">
        <v>281</v>
      </c>
      <c r="J158" s="181">
        <f>ROUND(I158*H158,2)</f>
        <v>4215</v>
      </c>
      <c r="K158" s="182"/>
      <c r="L158" s="29"/>
      <c r="M158" s="183" t="s">
        <v>1</v>
      </c>
      <c r="N158" s="184" t="s">
        <v>35</v>
      </c>
      <c r="O158" s="172">
        <v>0.33000000000000002</v>
      </c>
      <c r="P158" s="172">
        <f>O158*H158</f>
        <v>4.9500000000000002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128</v>
      </c>
      <c r="AT158" s="174" t="s">
        <v>381</v>
      </c>
      <c r="AU158" s="174" t="s">
        <v>78</v>
      </c>
      <c r="AY158" s="15" t="s">
        <v>119</v>
      </c>
      <c r="BE158" s="175">
        <f>IF(N158="základní",J158,0)</f>
        <v>4215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4215</v>
      </c>
      <c r="BL158" s="15" t="s">
        <v>128</v>
      </c>
      <c r="BM158" s="174" t="s">
        <v>747</v>
      </c>
    </row>
    <row r="159" s="2" customFormat="1" ht="16.5" customHeight="1">
      <c r="A159" s="28"/>
      <c r="B159" s="161"/>
      <c r="C159" s="176" t="s">
        <v>264</v>
      </c>
      <c r="D159" s="176" t="s">
        <v>381</v>
      </c>
      <c r="E159" s="177" t="s">
        <v>748</v>
      </c>
      <c r="F159" s="178" t="s">
        <v>749</v>
      </c>
      <c r="G159" s="179" t="s">
        <v>126</v>
      </c>
      <c r="H159" s="180">
        <v>185</v>
      </c>
      <c r="I159" s="181">
        <v>238</v>
      </c>
      <c r="J159" s="181">
        <f>ROUND(I159*H159,2)</f>
        <v>44030</v>
      </c>
      <c r="K159" s="182"/>
      <c r="L159" s="29"/>
      <c r="M159" s="183" t="s">
        <v>1</v>
      </c>
      <c r="N159" s="184" t="s">
        <v>35</v>
      </c>
      <c r="O159" s="172">
        <v>0.28000000000000003</v>
      </c>
      <c r="P159" s="172">
        <f>O159*H159</f>
        <v>51.800000000000004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128</v>
      </c>
      <c r="AT159" s="174" t="s">
        <v>381</v>
      </c>
      <c r="AU159" s="174" t="s">
        <v>78</v>
      </c>
      <c r="AY159" s="15" t="s">
        <v>119</v>
      </c>
      <c r="BE159" s="175">
        <f>IF(N159="základní",J159,0)</f>
        <v>44030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44030</v>
      </c>
      <c r="BL159" s="15" t="s">
        <v>128</v>
      </c>
      <c r="BM159" s="174" t="s">
        <v>750</v>
      </c>
    </row>
    <row r="160" s="2" customFormat="1" ht="21.75" customHeight="1">
      <c r="A160" s="28"/>
      <c r="B160" s="161"/>
      <c r="C160" s="176" t="s">
        <v>268</v>
      </c>
      <c r="D160" s="176" t="s">
        <v>381</v>
      </c>
      <c r="E160" s="177" t="s">
        <v>751</v>
      </c>
      <c r="F160" s="178" t="s">
        <v>752</v>
      </c>
      <c r="G160" s="179" t="s">
        <v>126</v>
      </c>
      <c r="H160" s="180">
        <v>5</v>
      </c>
      <c r="I160" s="181">
        <v>30400</v>
      </c>
      <c r="J160" s="181">
        <f>ROUND(I160*H160,2)</f>
        <v>152000</v>
      </c>
      <c r="K160" s="182"/>
      <c r="L160" s="29"/>
      <c r="M160" s="183" t="s">
        <v>1</v>
      </c>
      <c r="N160" s="184" t="s">
        <v>35</v>
      </c>
      <c r="O160" s="172">
        <v>35.700000000000003</v>
      </c>
      <c r="P160" s="172">
        <f>O160*H160</f>
        <v>178.5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128</v>
      </c>
      <c r="AT160" s="174" t="s">
        <v>381</v>
      </c>
      <c r="AU160" s="174" t="s">
        <v>78</v>
      </c>
      <c r="AY160" s="15" t="s">
        <v>119</v>
      </c>
      <c r="BE160" s="175">
        <f>IF(N160="základní",J160,0)</f>
        <v>152000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152000</v>
      </c>
      <c r="BL160" s="15" t="s">
        <v>128</v>
      </c>
      <c r="BM160" s="174" t="s">
        <v>753</v>
      </c>
    </row>
    <row r="161" s="12" customFormat="1" ht="25.92" customHeight="1">
      <c r="A161" s="12"/>
      <c r="B161" s="149"/>
      <c r="C161" s="12"/>
      <c r="D161" s="150" t="s">
        <v>69</v>
      </c>
      <c r="E161" s="151" t="s">
        <v>467</v>
      </c>
      <c r="F161" s="151" t="s">
        <v>468</v>
      </c>
      <c r="G161" s="12"/>
      <c r="H161" s="12"/>
      <c r="I161" s="12"/>
      <c r="J161" s="152">
        <f>BK161</f>
        <v>834376.80000000005</v>
      </c>
      <c r="K161" s="12"/>
      <c r="L161" s="149"/>
      <c r="M161" s="153"/>
      <c r="N161" s="154"/>
      <c r="O161" s="154"/>
      <c r="P161" s="155">
        <f>SUM(P162:P175)</f>
        <v>500.04000000000002</v>
      </c>
      <c r="Q161" s="154"/>
      <c r="R161" s="155">
        <f>SUM(R162:R175)</f>
        <v>0.56000000000000005</v>
      </c>
      <c r="S161" s="154"/>
      <c r="T161" s="156">
        <f>SUM(T162:T175)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0" t="s">
        <v>78</v>
      </c>
      <c r="AT161" s="157" t="s">
        <v>69</v>
      </c>
      <c r="AU161" s="157" t="s">
        <v>70</v>
      </c>
      <c r="AY161" s="150" t="s">
        <v>119</v>
      </c>
      <c r="BK161" s="158">
        <f>SUM(BK162:BK175)</f>
        <v>834376.80000000005</v>
      </c>
    </row>
    <row r="162" s="2" customFormat="1" ht="44.25" customHeight="1">
      <c r="A162" s="28"/>
      <c r="B162" s="161"/>
      <c r="C162" s="162" t="s">
        <v>272</v>
      </c>
      <c r="D162" s="162" t="s">
        <v>123</v>
      </c>
      <c r="E162" s="163" t="s">
        <v>491</v>
      </c>
      <c r="F162" s="164" t="s">
        <v>492</v>
      </c>
      <c r="G162" s="165" t="s">
        <v>472</v>
      </c>
      <c r="H162" s="166">
        <v>3000</v>
      </c>
      <c r="I162" s="167">
        <v>35.100000000000001</v>
      </c>
      <c r="J162" s="167">
        <f>ROUND(I162*H162,2)</f>
        <v>105300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0.00016000000000000001</v>
      </c>
      <c r="R162" s="172">
        <f>Q162*H162</f>
        <v>0.48000000000000004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244</v>
      </c>
      <c r="AT162" s="174" t="s">
        <v>123</v>
      </c>
      <c r="AU162" s="174" t="s">
        <v>78</v>
      </c>
      <c r="AY162" s="15" t="s">
        <v>119</v>
      </c>
      <c r="BE162" s="175">
        <f>IF(N162="základní",J162,0)</f>
        <v>105300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105300</v>
      </c>
      <c r="BL162" s="15" t="s">
        <v>183</v>
      </c>
      <c r="BM162" s="174" t="s">
        <v>754</v>
      </c>
    </row>
    <row r="163" s="2" customFormat="1" ht="33" customHeight="1">
      <c r="A163" s="28"/>
      <c r="B163" s="161"/>
      <c r="C163" s="176" t="s">
        <v>276</v>
      </c>
      <c r="D163" s="176" t="s">
        <v>381</v>
      </c>
      <c r="E163" s="177" t="s">
        <v>495</v>
      </c>
      <c r="F163" s="178" t="s">
        <v>496</v>
      </c>
      <c r="G163" s="179" t="s">
        <v>472</v>
      </c>
      <c r="H163" s="180">
        <v>3000</v>
      </c>
      <c r="I163" s="181">
        <v>45.5</v>
      </c>
      <c r="J163" s="181">
        <f>ROUND(I163*H163,2)</f>
        <v>136500</v>
      </c>
      <c r="K163" s="182"/>
      <c r="L163" s="29"/>
      <c r="M163" s="183" t="s">
        <v>1</v>
      </c>
      <c r="N163" s="184" t="s">
        <v>35</v>
      </c>
      <c r="O163" s="172">
        <v>0.089999999999999997</v>
      </c>
      <c r="P163" s="172">
        <f>O163*H163</f>
        <v>270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183</v>
      </c>
      <c r="AT163" s="174" t="s">
        <v>381</v>
      </c>
      <c r="AU163" s="174" t="s">
        <v>78</v>
      </c>
      <c r="AY163" s="15" t="s">
        <v>119</v>
      </c>
      <c r="BE163" s="175">
        <f>IF(N163="základní",J163,0)</f>
        <v>136500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136500</v>
      </c>
      <c r="BL163" s="15" t="s">
        <v>183</v>
      </c>
      <c r="BM163" s="174" t="s">
        <v>755</v>
      </c>
    </row>
    <row r="164" s="2" customFormat="1" ht="62.7" customHeight="1">
      <c r="A164" s="28"/>
      <c r="B164" s="161"/>
      <c r="C164" s="162" t="s">
        <v>280</v>
      </c>
      <c r="D164" s="162" t="s">
        <v>123</v>
      </c>
      <c r="E164" s="163" t="s">
        <v>485</v>
      </c>
      <c r="F164" s="164" t="s">
        <v>486</v>
      </c>
      <c r="G164" s="165" t="s">
        <v>472</v>
      </c>
      <c r="H164" s="166">
        <v>200</v>
      </c>
      <c r="I164" s="167">
        <v>72.099999999999994</v>
      </c>
      <c r="J164" s="167">
        <f>ROUND(I164*H164,2)</f>
        <v>14420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0.00019000000000000001</v>
      </c>
      <c r="R164" s="172">
        <f>Q164*H164</f>
        <v>0.037999999999999999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244</v>
      </c>
      <c r="AT164" s="174" t="s">
        <v>123</v>
      </c>
      <c r="AU164" s="174" t="s">
        <v>78</v>
      </c>
      <c r="AY164" s="15" t="s">
        <v>119</v>
      </c>
      <c r="BE164" s="175">
        <f>IF(N164="základní",J164,0)</f>
        <v>14420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14420</v>
      </c>
      <c r="BL164" s="15" t="s">
        <v>183</v>
      </c>
      <c r="BM164" s="174" t="s">
        <v>756</v>
      </c>
    </row>
    <row r="165" s="2" customFormat="1" ht="21.75" customHeight="1">
      <c r="A165" s="28"/>
      <c r="B165" s="161"/>
      <c r="C165" s="176" t="s">
        <v>284</v>
      </c>
      <c r="D165" s="176" t="s">
        <v>381</v>
      </c>
      <c r="E165" s="177" t="s">
        <v>475</v>
      </c>
      <c r="F165" s="178" t="s">
        <v>476</v>
      </c>
      <c r="G165" s="179" t="s">
        <v>472</v>
      </c>
      <c r="H165" s="180">
        <v>200</v>
      </c>
      <c r="I165" s="181">
        <v>21.5</v>
      </c>
      <c r="J165" s="181">
        <f>ROUND(I165*H165,2)</f>
        <v>4300</v>
      </c>
      <c r="K165" s="182"/>
      <c r="L165" s="29"/>
      <c r="M165" s="183" t="s">
        <v>1</v>
      </c>
      <c r="N165" s="184" t="s">
        <v>35</v>
      </c>
      <c r="O165" s="172">
        <v>0.040000000000000001</v>
      </c>
      <c r="P165" s="172">
        <f>O165*H165</f>
        <v>8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183</v>
      </c>
      <c r="AT165" s="174" t="s">
        <v>381</v>
      </c>
      <c r="AU165" s="174" t="s">
        <v>78</v>
      </c>
      <c r="AY165" s="15" t="s">
        <v>119</v>
      </c>
      <c r="BE165" s="175">
        <f>IF(N165="základní",J165,0)</f>
        <v>4300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4300</v>
      </c>
      <c r="BL165" s="15" t="s">
        <v>183</v>
      </c>
      <c r="BM165" s="174" t="s">
        <v>757</v>
      </c>
    </row>
    <row r="166" s="2" customFormat="1" ht="21.75" customHeight="1">
      <c r="A166" s="28"/>
      <c r="B166" s="161"/>
      <c r="C166" s="162" t="s">
        <v>290</v>
      </c>
      <c r="D166" s="162" t="s">
        <v>123</v>
      </c>
      <c r="E166" s="163" t="s">
        <v>499</v>
      </c>
      <c r="F166" s="164" t="s">
        <v>500</v>
      </c>
      <c r="G166" s="165" t="s">
        <v>472</v>
      </c>
      <c r="H166" s="166">
        <v>1000</v>
      </c>
      <c r="I166" s="167">
        <v>8.9800000000000004</v>
      </c>
      <c r="J166" s="167">
        <f>ROUND(I166*H166,2)</f>
        <v>8980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4.0000000000000003E-05</v>
      </c>
      <c r="R166" s="172">
        <f>Q166*H166</f>
        <v>0.040000000000000001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244</v>
      </c>
      <c r="AT166" s="174" t="s">
        <v>123</v>
      </c>
      <c r="AU166" s="174" t="s">
        <v>78</v>
      </c>
      <c r="AY166" s="15" t="s">
        <v>119</v>
      </c>
      <c r="BE166" s="175">
        <f>IF(N166="základní",J166,0)</f>
        <v>8980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8980</v>
      </c>
      <c r="BL166" s="15" t="s">
        <v>183</v>
      </c>
      <c r="BM166" s="174" t="s">
        <v>758</v>
      </c>
    </row>
    <row r="167" s="2" customFormat="1" ht="24.15" customHeight="1">
      <c r="A167" s="28"/>
      <c r="B167" s="161"/>
      <c r="C167" s="176" t="s">
        <v>294</v>
      </c>
      <c r="D167" s="176" t="s">
        <v>381</v>
      </c>
      <c r="E167" s="177" t="s">
        <v>503</v>
      </c>
      <c r="F167" s="178" t="s">
        <v>504</v>
      </c>
      <c r="G167" s="179" t="s">
        <v>472</v>
      </c>
      <c r="H167" s="180">
        <v>1000</v>
      </c>
      <c r="I167" s="181">
        <v>53.600000000000001</v>
      </c>
      <c r="J167" s="181">
        <f>ROUND(I167*H167,2)</f>
        <v>53600</v>
      </c>
      <c r="K167" s="182"/>
      <c r="L167" s="29"/>
      <c r="M167" s="183" t="s">
        <v>1</v>
      </c>
      <c r="N167" s="184" t="s">
        <v>35</v>
      </c>
      <c r="O167" s="172">
        <v>0.10000000000000001</v>
      </c>
      <c r="P167" s="172">
        <f>O167*H167</f>
        <v>100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183</v>
      </c>
      <c r="AT167" s="174" t="s">
        <v>381</v>
      </c>
      <c r="AU167" s="174" t="s">
        <v>78</v>
      </c>
      <c r="AY167" s="15" t="s">
        <v>119</v>
      </c>
      <c r="BE167" s="175">
        <f>IF(N167="základní",J167,0)</f>
        <v>53600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53600</v>
      </c>
      <c r="BL167" s="15" t="s">
        <v>183</v>
      </c>
      <c r="BM167" s="174" t="s">
        <v>759</v>
      </c>
    </row>
    <row r="168" s="2" customFormat="1" ht="24.15" customHeight="1">
      <c r="A168" s="28"/>
      <c r="B168" s="161"/>
      <c r="C168" s="162" t="s">
        <v>298</v>
      </c>
      <c r="D168" s="162" t="s">
        <v>123</v>
      </c>
      <c r="E168" s="163" t="s">
        <v>507</v>
      </c>
      <c r="F168" s="164" t="s">
        <v>508</v>
      </c>
      <c r="G168" s="165" t="s">
        <v>126</v>
      </c>
      <c r="H168" s="166">
        <v>40</v>
      </c>
      <c r="I168" s="167">
        <v>34.200000000000003</v>
      </c>
      <c r="J168" s="167">
        <f>ROUND(I168*H168,2)</f>
        <v>1368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5.0000000000000002E-05</v>
      </c>
      <c r="R168" s="172">
        <f>Q168*H168</f>
        <v>0.002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127</v>
      </c>
      <c r="AT168" s="174" t="s">
        <v>123</v>
      </c>
      <c r="AU168" s="174" t="s">
        <v>78</v>
      </c>
      <c r="AY168" s="15" t="s">
        <v>119</v>
      </c>
      <c r="BE168" s="175">
        <f>IF(N168="základní",J168,0)</f>
        <v>1368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1368</v>
      </c>
      <c r="BL168" s="15" t="s">
        <v>128</v>
      </c>
      <c r="BM168" s="174" t="s">
        <v>760</v>
      </c>
    </row>
    <row r="169" s="2" customFormat="1" ht="16.5" customHeight="1">
      <c r="A169" s="28"/>
      <c r="B169" s="161"/>
      <c r="C169" s="176" t="s">
        <v>302</v>
      </c>
      <c r="D169" s="176" t="s">
        <v>381</v>
      </c>
      <c r="E169" s="177" t="s">
        <v>511</v>
      </c>
      <c r="F169" s="178" t="s">
        <v>512</v>
      </c>
      <c r="G169" s="179" t="s">
        <v>126</v>
      </c>
      <c r="H169" s="180">
        <v>40</v>
      </c>
      <c r="I169" s="181">
        <v>85.799999999999997</v>
      </c>
      <c r="J169" s="181">
        <f>ROUND(I169*H169,2)</f>
        <v>3432</v>
      </c>
      <c r="K169" s="182"/>
      <c r="L169" s="29"/>
      <c r="M169" s="183" t="s">
        <v>1</v>
      </c>
      <c r="N169" s="184" t="s">
        <v>35</v>
      </c>
      <c r="O169" s="172">
        <v>0.20000000000000001</v>
      </c>
      <c r="P169" s="172">
        <f>O169*H169</f>
        <v>8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183</v>
      </c>
      <c r="AT169" s="174" t="s">
        <v>381</v>
      </c>
      <c r="AU169" s="174" t="s">
        <v>78</v>
      </c>
      <c r="AY169" s="15" t="s">
        <v>119</v>
      </c>
      <c r="BE169" s="175">
        <f>IF(N169="základní",J169,0)</f>
        <v>3432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3432</v>
      </c>
      <c r="BL169" s="15" t="s">
        <v>183</v>
      </c>
      <c r="BM169" s="174" t="s">
        <v>761</v>
      </c>
    </row>
    <row r="170" s="2" customFormat="1" ht="37.8" customHeight="1">
      <c r="A170" s="28"/>
      <c r="B170" s="161"/>
      <c r="C170" s="162" t="s">
        <v>304</v>
      </c>
      <c r="D170" s="162" t="s">
        <v>123</v>
      </c>
      <c r="E170" s="163" t="s">
        <v>762</v>
      </c>
      <c r="F170" s="164" t="s">
        <v>516</v>
      </c>
      <c r="G170" s="165" t="s">
        <v>126</v>
      </c>
      <c r="H170" s="166">
        <v>6600</v>
      </c>
      <c r="I170" s="167">
        <v>35</v>
      </c>
      <c r="J170" s="167">
        <f>ROUND(I170*H170,2)</f>
        <v>231000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244</v>
      </c>
      <c r="AT170" s="174" t="s">
        <v>123</v>
      </c>
      <c r="AU170" s="174" t="s">
        <v>78</v>
      </c>
      <c r="AY170" s="15" t="s">
        <v>119</v>
      </c>
      <c r="BE170" s="175">
        <f>IF(N170="základní",J170,0)</f>
        <v>231000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231000</v>
      </c>
      <c r="BL170" s="15" t="s">
        <v>183</v>
      </c>
      <c r="BM170" s="174" t="s">
        <v>763</v>
      </c>
    </row>
    <row r="171" s="2" customFormat="1" ht="24.15" customHeight="1">
      <c r="A171" s="28"/>
      <c r="B171" s="161"/>
      <c r="C171" s="176" t="s">
        <v>308</v>
      </c>
      <c r="D171" s="176" t="s">
        <v>381</v>
      </c>
      <c r="E171" s="177" t="s">
        <v>519</v>
      </c>
      <c r="F171" s="178" t="s">
        <v>520</v>
      </c>
      <c r="G171" s="179" t="s">
        <v>126</v>
      </c>
      <c r="H171" s="180">
        <v>6600</v>
      </c>
      <c r="I171" s="181">
        <v>5.3600000000000003</v>
      </c>
      <c r="J171" s="181">
        <f>ROUND(I171*H171,2)</f>
        <v>35376</v>
      </c>
      <c r="K171" s="182"/>
      <c r="L171" s="29"/>
      <c r="M171" s="183" t="s">
        <v>1</v>
      </c>
      <c r="N171" s="184" t="s">
        <v>35</v>
      </c>
      <c r="O171" s="172">
        <v>0.01</v>
      </c>
      <c r="P171" s="172">
        <f>O171*H171</f>
        <v>66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183</v>
      </c>
      <c r="AT171" s="174" t="s">
        <v>381</v>
      </c>
      <c r="AU171" s="174" t="s">
        <v>78</v>
      </c>
      <c r="AY171" s="15" t="s">
        <v>119</v>
      </c>
      <c r="BE171" s="175">
        <f>IF(N171="základní",J171,0)</f>
        <v>35376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35376</v>
      </c>
      <c r="BL171" s="15" t="s">
        <v>183</v>
      </c>
      <c r="BM171" s="174" t="s">
        <v>764</v>
      </c>
    </row>
    <row r="172" s="2" customFormat="1" ht="37.8" customHeight="1">
      <c r="A172" s="28"/>
      <c r="B172" s="161"/>
      <c r="C172" s="162" t="s">
        <v>312</v>
      </c>
      <c r="D172" s="162" t="s">
        <v>123</v>
      </c>
      <c r="E172" s="163" t="s">
        <v>765</v>
      </c>
      <c r="F172" s="164" t="s">
        <v>524</v>
      </c>
      <c r="G172" s="165" t="s">
        <v>126</v>
      </c>
      <c r="H172" s="166">
        <v>4000</v>
      </c>
      <c r="I172" s="167">
        <v>47.399999999999999</v>
      </c>
      <c r="J172" s="167">
        <f>ROUND(I172*H172,2)</f>
        <v>189600</v>
      </c>
      <c r="K172" s="168"/>
      <c r="L172" s="169"/>
      <c r="M172" s="170" t="s">
        <v>1</v>
      </c>
      <c r="N172" s="171" t="s">
        <v>35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244</v>
      </c>
      <c r="AT172" s="174" t="s">
        <v>123</v>
      </c>
      <c r="AU172" s="174" t="s">
        <v>78</v>
      </c>
      <c r="AY172" s="15" t="s">
        <v>119</v>
      </c>
      <c r="BE172" s="175">
        <f>IF(N172="základní",J172,0)</f>
        <v>189600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78</v>
      </c>
      <c r="BK172" s="175">
        <f>ROUND(I172*H172,2)</f>
        <v>189600</v>
      </c>
      <c r="BL172" s="15" t="s">
        <v>183</v>
      </c>
      <c r="BM172" s="174" t="s">
        <v>766</v>
      </c>
    </row>
    <row r="173" s="2" customFormat="1" ht="24.15" customHeight="1">
      <c r="A173" s="28"/>
      <c r="B173" s="161"/>
      <c r="C173" s="176" t="s">
        <v>316</v>
      </c>
      <c r="D173" s="176" t="s">
        <v>381</v>
      </c>
      <c r="E173" s="177" t="s">
        <v>519</v>
      </c>
      <c r="F173" s="178" t="s">
        <v>520</v>
      </c>
      <c r="G173" s="179" t="s">
        <v>126</v>
      </c>
      <c r="H173" s="180">
        <v>4000</v>
      </c>
      <c r="I173" s="181">
        <v>5.3600000000000003</v>
      </c>
      <c r="J173" s="181">
        <f>ROUND(I173*H173,2)</f>
        <v>21440</v>
      </c>
      <c r="K173" s="182"/>
      <c r="L173" s="29"/>
      <c r="M173" s="183" t="s">
        <v>1</v>
      </c>
      <c r="N173" s="184" t="s">
        <v>35</v>
      </c>
      <c r="O173" s="172">
        <v>0.01</v>
      </c>
      <c r="P173" s="172">
        <f>O173*H173</f>
        <v>40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183</v>
      </c>
      <c r="AT173" s="174" t="s">
        <v>381</v>
      </c>
      <c r="AU173" s="174" t="s">
        <v>78</v>
      </c>
      <c r="AY173" s="15" t="s">
        <v>119</v>
      </c>
      <c r="BE173" s="175">
        <f>IF(N173="základní",J173,0)</f>
        <v>21440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21440</v>
      </c>
      <c r="BL173" s="15" t="s">
        <v>183</v>
      </c>
      <c r="BM173" s="174" t="s">
        <v>767</v>
      </c>
    </row>
    <row r="174" s="2" customFormat="1" ht="16.5" customHeight="1">
      <c r="A174" s="28"/>
      <c r="B174" s="161"/>
      <c r="C174" s="162" t="s">
        <v>318</v>
      </c>
      <c r="D174" s="162" t="s">
        <v>123</v>
      </c>
      <c r="E174" s="163" t="s">
        <v>768</v>
      </c>
      <c r="F174" s="164" t="s">
        <v>769</v>
      </c>
      <c r="G174" s="165" t="s">
        <v>126</v>
      </c>
      <c r="H174" s="166">
        <v>40</v>
      </c>
      <c r="I174" s="167">
        <v>640.32000000000005</v>
      </c>
      <c r="J174" s="167">
        <f>ROUND(I174*H174,2)</f>
        <v>25612.799999999999</v>
      </c>
      <c r="K174" s="168"/>
      <c r="L174" s="169"/>
      <c r="M174" s="170" t="s">
        <v>1</v>
      </c>
      <c r="N174" s="171" t="s">
        <v>35</v>
      </c>
      <c r="O174" s="172">
        <v>0</v>
      </c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244</v>
      </c>
      <c r="AT174" s="174" t="s">
        <v>123</v>
      </c>
      <c r="AU174" s="174" t="s">
        <v>78</v>
      </c>
      <c r="AY174" s="15" t="s">
        <v>119</v>
      </c>
      <c r="BE174" s="175">
        <f>IF(N174="základní",J174,0)</f>
        <v>25612.799999999999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25612.799999999999</v>
      </c>
      <c r="BL174" s="15" t="s">
        <v>183</v>
      </c>
      <c r="BM174" s="174" t="s">
        <v>770</v>
      </c>
    </row>
    <row r="175" s="2" customFormat="1" ht="24.15" customHeight="1">
      <c r="A175" s="28"/>
      <c r="B175" s="161"/>
      <c r="C175" s="176" t="s">
        <v>322</v>
      </c>
      <c r="D175" s="176" t="s">
        <v>381</v>
      </c>
      <c r="E175" s="177" t="s">
        <v>771</v>
      </c>
      <c r="F175" s="178" t="s">
        <v>772</v>
      </c>
      <c r="G175" s="179" t="s">
        <v>126</v>
      </c>
      <c r="H175" s="180">
        <v>40</v>
      </c>
      <c r="I175" s="181">
        <v>86.200000000000003</v>
      </c>
      <c r="J175" s="181">
        <f>ROUND(I175*H175,2)</f>
        <v>3448</v>
      </c>
      <c r="K175" s="182"/>
      <c r="L175" s="29"/>
      <c r="M175" s="183" t="s">
        <v>1</v>
      </c>
      <c r="N175" s="184" t="s">
        <v>35</v>
      </c>
      <c r="O175" s="172">
        <v>0.20100000000000001</v>
      </c>
      <c r="P175" s="172">
        <f>O175*H175</f>
        <v>8.0400000000000009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183</v>
      </c>
      <c r="AT175" s="174" t="s">
        <v>381</v>
      </c>
      <c r="AU175" s="174" t="s">
        <v>78</v>
      </c>
      <c r="AY175" s="15" t="s">
        <v>119</v>
      </c>
      <c r="BE175" s="175">
        <f>IF(N175="základní",J175,0)</f>
        <v>3448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3448</v>
      </c>
      <c r="BL175" s="15" t="s">
        <v>183</v>
      </c>
      <c r="BM175" s="174" t="s">
        <v>773</v>
      </c>
    </row>
    <row r="176" s="12" customFormat="1" ht="25.92" customHeight="1">
      <c r="A176" s="12"/>
      <c r="B176" s="149"/>
      <c r="C176" s="12"/>
      <c r="D176" s="150" t="s">
        <v>69</v>
      </c>
      <c r="E176" s="151" t="s">
        <v>528</v>
      </c>
      <c r="F176" s="151" t="s">
        <v>774</v>
      </c>
      <c r="G176" s="12"/>
      <c r="H176" s="12"/>
      <c r="I176" s="12"/>
      <c r="J176" s="152">
        <f>BK176</f>
        <v>321270</v>
      </c>
      <c r="K176" s="12"/>
      <c r="L176" s="149"/>
      <c r="M176" s="153"/>
      <c r="N176" s="154"/>
      <c r="O176" s="154"/>
      <c r="P176" s="155">
        <f>SUM(P177:P182)</f>
        <v>529.76999999999998</v>
      </c>
      <c r="Q176" s="154"/>
      <c r="R176" s="155">
        <f>SUM(R177:R182)</f>
        <v>0</v>
      </c>
      <c r="S176" s="154"/>
      <c r="T176" s="156">
        <f>SUM(T177:T182)</f>
        <v>0.90000000000000002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0" t="s">
        <v>78</v>
      </c>
      <c r="AT176" s="157" t="s">
        <v>69</v>
      </c>
      <c r="AU176" s="157" t="s">
        <v>70</v>
      </c>
      <c r="AY176" s="150" t="s">
        <v>119</v>
      </c>
      <c r="BK176" s="158">
        <f>SUM(BK177:BK182)</f>
        <v>321270</v>
      </c>
    </row>
    <row r="177" s="2" customFormat="1" ht="33" customHeight="1">
      <c r="A177" s="28"/>
      <c r="B177" s="161"/>
      <c r="C177" s="176" t="s">
        <v>326</v>
      </c>
      <c r="D177" s="176" t="s">
        <v>381</v>
      </c>
      <c r="E177" s="177" t="s">
        <v>611</v>
      </c>
      <c r="F177" s="178" t="s">
        <v>612</v>
      </c>
      <c r="G177" s="179" t="s">
        <v>126</v>
      </c>
      <c r="H177" s="180">
        <v>60</v>
      </c>
      <c r="I177" s="181">
        <v>102</v>
      </c>
      <c r="J177" s="181">
        <f>ROUND(I177*H177,2)</f>
        <v>6120</v>
      </c>
      <c r="K177" s="182"/>
      <c r="L177" s="29"/>
      <c r="M177" s="183" t="s">
        <v>1</v>
      </c>
      <c r="N177" s="184" t="s">
        <v>35</v>
      </c>
      <c r="O177" s="172">
        <v>0.27300000000000002</v>
      </c>
      <c r="P177" s="172">
        <f>O177*H177</f>
        <v>16.380000000000003</v>
      </c>
      <c r="Q177" s="172">
        <v>0</v>
      </c>
      <c r="R177" s="172">
        <f>Q177*H177</f>
        <v>0</v>
      </c>
      <c r="S177" s="172">
        <v>0.0080000000000000002</v>
      </c>
      <c r="T177" s="173">
        <f>S177*H177</f>
        <v>0.47999999999999998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183</v>
      </c>
      <c r="AT177" s="174" t="s">
        <v>381</v>
      </c>
      <c r="AU177" s="174" t="s">
        <v>78</v>
      </c>
      <c r="AY177" s="15" t="s">
        <v>119</v>
      </c>
      <c r="BE177" s="175">
        <f>IF(N177="základní",J177,0)</f>
        <v>6120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6120</v>
      </c>
      <c r="BL177" s="15" t="s">
        <v>183</v>
      </c>
      <c r="BM177" s="174" t="s">
        <v>775</v>
      </c>
    </row>
    <row r="178" s="2" customFormat="1" ht="33" customHeight="1">
      <c r="A178" s="28"/>
      <c r="B178" s="161"/>
      <c r="C178" s="176" t="s">
        <v>330</v>
      </c>
      <c r="D178" s="176" t="s">
        <v>381</v>
      </c>
      <c r="E178" s="177" t="s">
        <v>615</v>
      </c>
      <c r="F178" s="178" t="s">
        <v>616</v>
      </c>
      <c r="G178" s="179" t="s">
        <v>126</v>
      </c>
      <c r="H178" s="180">
        <v>20</v>
      </c>
      <c r="I178" s="181">
        <v>390</v>
      </c>
      <c r="J178" s="181">
        <f>ROUND(I178*H178,2)</f>
        <v>7800</v>
      </c>
      <c r="K178" s="182"/>
      <c r="L178" s="29"/>
      <c r="M178" s="183" t="s">
        <v>1</v>
      </c>
      <c r="N178" s="184" t="s">
        <v>35</v>
      </c>
      <c r="O178" s="172">
        <v>1.04</v>
      </c>
      <c r="P178" s="172">
        <f>O178*H178</f>
        <v>20.800000000000001</v>
      </c>
      <c r="Q178" s="172">
        <v>0</v>
      </c>
      <c r="R178" s="172">
        <f>Q178*H178</f>
        <v>0</v>
      </c>
      <c r="S178" s="172">
        <v>0.021000000000000001</v>
      </c>
      <c r="T178" s="173">
        <f>S178*H178</f>
        <v>0.42000000000000004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183</v>
      </c>
      <c r="AT178" s="174" t="s">
        <v>381</v>
      </c>
      <c r="AU178" s="174" t="s">
        <v>78</v>
      </c>
      <c r="AY178" s="15" t="s">
        <v>119</v>
      </c>
      <c r="BE178" s="175">
        <f>IF(N178="základní",J178,0)</f>
        <v>7800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7800</v>
      </c>
      <c r="BL178" s="15" t="s">
        <v>183</v>
      </c>
      <c r="BM178" s="174" t="s">
        <v>776</v>
      </c>
    </row>
    <row r="179" s="2" customFormat="1" ht="24.15" customHeight="1">
      <c r="A179" s="28"/>
      <c r="B179" s="161"/>
      <c r="C179" s="176" t="s">
        <v>334</v>
      </c>
      <c r="D179" s="176" t="s">
        <v>381</v>
      </c>
      <c r="E179" s="177" t="s">
        <v>619</v>
      </c>
      <c r="F179" s="178" t="s">
        <v>620</v>
      </c>
      <c r="G179" s="179" t="s">
        <v>126</v>
      </c>
      <c r="H179" s="180">
        <v>100</v>
      </c>
      <c r="I179" s="181">
        <v>11.699999999999999</v>
      </c>
      <c r="J179" s="181">
        <f>ROUND(I179*H179,2)</f>
        <v>1170</v>
      </c>
      <c r="K179" s="182"/>
      <c r="L179" s="29"/>
      <c r="M179" s="183" t="s">
        <v>1</v>
      </c>
      <c r="N179" s="184" t="s">
        <v>35</v>
      </c>
      <c r="O179" s="172">
        <v>0.025999999999999999</v>
      </c>
      <c r="P179" s="172">
        <f>O179*H179</f>
        <v>2.6000000000000001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4" t="s">
        <v>370</v>
      </c>
      <c r="AT179" s="174" t="s">
        <v>381</v>
      </c>
      <c r="AU179" s="174" t="s">
        <v>78</v>
      </c>
      <c r="AY179" s="15" t="s">
        <v>119</v>
      </c>
      <c r="BE179" s="175">
        <f>IF(N179="základní",J179,0)</f>
        <v>1170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5" t="s">
        <v>78</v>
      </c>
      <c r="BK179" s="175">
        <f>ROUND(I179*H179,2)</f>
        <v>1170</v>
      </c>
      <c r="BL179" s="15" t="s">
        <v>370</v>
      </c>
      <c r="BM179" s="174" t="s">
        <v>777</v>
      </c>
    </row>
    <row r="180" s="2" customFormat="1" ht="24.15" customHeight="1">
      <c r="A180" s="28"/>
      <c r="B180" s="161"/>
      <c r="C180" s="176" t="s">
        <v>338</v>
      </c>
      <c r="D180" s="176" t="s">
        <v>381</v>
      </c>
      <c r="E180" s="177" t="s">
        <v>623</v>
      </c>
      <c r="F180" s="178" t="s">
        <v>624</v>
      </c>
      <c r="G180" s="179" t="s">
        <v>625</v>
      </c>
      <c r="H180" s="180">
        <v>1</v>
      </c>
      <c r="I180" s="181">
        <v>5220</v>
      </c>
      <c r="J180" s="181">
        <f>ROUND(I180*H180,2)</f>
        <v>5220</v>
      </c>
      <c r="K180" s="182"/>
      <c r="L180" s="29"/>
      <c r="M180" s="183" t="s">
        <v>1</v>
      </c>
      <c r="N180" s="184" t="s">
        <v>35</v>
      </c>
      <c r="O180" s="172">
        <v>9.9900000000000002</v>
      </c>
      <c r="P180" s="172">
        <f>O180*H180</f>
        <v>9.9900000000000002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370</v>
      </c>
      <c r="AT180" s="174" t="s">
        <v>381</v>
      </c>
      <c r="AU180" s="174" t="s">
        <v>78</v>
      </c>
      <c r="AY180" s="15" t="s">
        <v>119</v>
      </c>
      <c r="BE180" s="175">
        <f>IF(N180="základní",J180,0)</f>
        <v>5220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78</v>
      </c>
      <c r="BK180" s="175">
        <f>ROUND(I180*H180,2)</f>
        <v>5220</v>
      </c>
      <c r="BL180" s="15" t="s">
        <v>370</v>
      </c>
      <c r="BM180" s="174" t="s">
        <v>778</v>
      </c>
    </row>
    <row r="181" s="2" customFormat="1" ht="21.75" customHeight="1">
      <c r="A181" s="28"/>
      <c r="B181" s="161"/>
      <c r="C181" s="176" t="s">
        <v>342</v>
      </c>
      <c r="D181" s="176" t="s">
        <v>381</v>
      </c>
      <c r="E181" s="177" t="s">
        <v>628</v>
      </c>
      <c r="F181" s="178" t="s">
        <v>629</v>
      </c>
      <c r="G181" s="179" t="s">
        <v>630</v>
      </c>
      <c r="H181" s="180">
        <v>240</v>
      </c>
      <c r="I181" s="181">
        <v>680</v>
      </c>
      <c r="J181" s="181">
        <f>ROUND(I181*H181,2)</f>
        <v>163200</v>
      </c>
      <c r="K181" s="182"/>
      <c r="L181" s="29"/>
      <c r="M181" s="183" t="s">
        <v>1</v>
      </c>
      <c r="N181" s="184" t="s">
        <v>35</v>
      </c>
      <c r="O181" s="172">
        <v>1</v>
      </c>
      <c r="P181" s="172">
        <f>O181*H181</f>
        <v>240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631</v>
      </c>
      <c r="AT181" s="174" t="s">
        <v>381</v>
      </c>
      <c r="AU181" s="174" t="s">
        <v>78</v>
      </c>
      <c r="AY181" s="15" t="s">
        <v>119</v>
      </c>
      <c r="BE181" s="175">
        <f>IF(N181="základní",J181,0)</f>
        <v>163200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78</v>
      </c>
      <c r="BK181" s="175">
        <f>ROUND(I181*H181,2)</f>
        <v>163200</v>
      </c>
      <c r="BL181" s="15" t="s">
        <v>631</v>
      </c>
      <c r="BM181" s="174" t="s">
        <v>779</v>
      </c>
    </row>
    <row r="182" s="2" customFormat="1" ht="16.5" customHeight="1">
      <c r="A182" s="28"/>
      <c r="B182" s="161"/>
      <c r="C182" s="176" t="s">
        <v>346</v>
      </c>
      <c r="D182" s="176" t="s">
        <v>381</v>
      </c>
      <c r="E182" s="177" t="s">
        <v>634</v>
      </c>
      <c r="F182" s="178" t="s">
        <v>635</v>
      </c>
      <c r="G182" s="179" t="s">
        <v>630</v>
      </c>
      <c r="H182" s="180">
        <v>240</v>
      </c>
      <c r="I182" s="181">
        <v>574</v>
      </c>
      <c r="J182" s="181">
        <f>ROUND(I182*H182,2)</f>
        <v>137760</v>
      </c>
      <c r="K182" s="182"/>
      <c r="L182" s="29"/>
      <c r="M182" s="185" t="s">
        <v>1</v>
      </c>
      <c r="N182" s="186" t="s">
        <v>35</v>
      </c>
      <c r="O182" s="187">
        <v>1</v>
      </c>
      <c r="P182" s="187">
        <f>O182*H182</f>
        <v>240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4" t="s">
        <v>631</v>
      </c>
      <c r="AT182" s="174" t="s">
        <v>381</v>
      </c>
      <c r="AU182" s="174" t="s">
        <v>78</v>
      </c>
      <c r="AY182" s="15" t="s">
        <v>119</v>
      </c>
      <c r="BE182" s="175">
        <f>IF(N182="základní",J182,0)</f>
        <v>137760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5" t="s">
        <v>78</v>
      </c>
      <c r="BK182" s="175">
        <f>ROUND(I182*H182,2)</f>
        <v>137760</v>
      </c>
      <c r="BL182" s="15" t="s">
        <v>631</v>
      </c>
      <c r="BM182" s="174" t="s">
        <v>780</v>
      </c>
    </row>
    <row r="183" s="2" customFormat="1" ht="6.96" customHeight="1">
      <c r="A183" s="28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29"/>
      <c r="M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</row>
  </sheetData>
  <autoFilter ref="C119:K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781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1178975.2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ROUND((SUM(BE120:BE147)),  2)</f>
        <v>1178975.2</v>
      </c>
      <c r="G33" s="28"/>
      <c r="H33" s="28"/>
      <c r="I33" s="118">
        <v>0.20999999999999999</v>
      </c>
      <c r="J33" s="117">
        <f>ROUND(((SUM(BE120:BE147))*I33),  2)</f>
        <v>247584.79000000001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ROUND((SUM(BF120:BF147)),  2)</f>
        <v>0</v>
      </c>
      <c r="G34" s="28"/>
      <c r="H34" s="28"/>
      <c r="I34" s="118">
        <v>0.14999999999999999</v>
      </c>
      <c r="J34" s="117">
        <f>ROUND(((SUM(BF120:BF147))*I34),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ROUND((SUM(BG120:BG147)),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ROUND((SUM(BH120:BH147)),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ROUND((SUM(BI120:BI147)),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1426559.99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003 - ostatní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J120</f>
        <v>1178975.2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30"/>
      <c r="C97" s="9"/>
      <c r="D97" s="131" t="s">
        <v>782</v>
      </c>
      <c r="E97" s="132"/>
      <c r="F97" s="132"/>
      <c r="G97" s="132"/>
      <c r="H97" s="132"/>
      <c r="I97" s="132"/>
      <c r="J97" s="133">
        <f>J121</f>
        <v>135350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783</v>
      </c>
      <c r="E98" s="132"/>
      <c r="F98" s="132"/>
      <c r="G98" s="132"/>
      <c r="H98" s="132"/>
      <c r="I98" s="132"/>
      <c r="J98" s="133">
        <f>J132</f>
        <v>13625.200000000001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784</v>
      </c>
      <c r="E99" s="132"/>
      <c r="F99" s="132"/>
      <c r="G99" s="132"/>
      <c r="H99" s="132"/>
      <c r="I99" s="132"/>
      <c r="J99" s="133">
        <f>J140</f>
        <v>280000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785</v>
      </c>
      <c r="E100" s="132"/>
      <c r="F100" s="132"/>
      <c r="G100" s="132"/>
      <c r="H100" s="132"/>
      <c r="I100" s="132"/>
      <c r="J100" s="133">
        <f>J144</f>
        <v>750000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104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Novostavba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88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003 - ostatní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105</v>
      </c>
      <c r="D119" s="141" t="s">
        <v>55</v>
      </c>
      <c r="E119" s="141" t="s">
        <v>51</v>
      </c>
      <c r="F119" s="141" t="s">
        <v>52</v>
      </c>
      <c r="G119" s="141" t="s">
        <v>106</v>
      </c>
      <c r="H119" s="141" t="s">
        <v>107</v>
      </c>
      <c r="I119" s="141" t="s">
        <v>108</v>
      </c>
      <c r="J119" s="142" t="s">
        <v>92</v>
      </c>
      <c r="K119" s="143" t="s">
        <v>109</v>
      </c>
      <c r="L119" s="144"/>
      <c r="M119" s="75" t="s">
        <v>1</v>
      </c>
      <c r="N119" s="76" t="s">
        <v>34</v>
      </c>
      <c r="O119" s="76" t="s">
        <v>110</v>
      </c>
      <c r="P119" s="76" t="s">
        <v>111</v>
      </c>
      <c r="Q119" s="76" t="s">
        <v>112</v>
      </c>
      <c r="R119" s="76" t="s">
        <v>113</v>
      </c>
      <c r="S119" s="76" t="s">
        <v>114</v>
      </c>
      <c r="T119" s="77" t="s">
        <v>115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116</v>
      </c>
      <c r="D120" s="28"/>
      <c r="E120" s="28"/>
      <c r="F120" s="28"/>
      <c r="G120" s="28"/>
      <c r="H120" s="28"/>
      <c r="I120" s="28"/>
      <c r="J120" s="145">
        <f>BK120</f>
        <v>1178975.2</v>
      </c>
      <c r="K120" s="28"/>
      <c r="L120" s="29"/>
      <c r="M120" s="78"/>
      <c r="N120" s="62"/>
      <c r="O120" s="79"/>
      <c r="P120" s="146">
        <f>P121+P132+P140+P144</f>
        <v>87</v>
      </c>
      <c r="Q120" s="79"/>
      <c r="R120" s="146">
        <f>R121+R132+R140+R144</f>
        <v>0.019200000000000002</v>
      </c>
      <c r="S120" s="79"/>
      <c r="T120" s="147">
        <f>T121+T132+T140+T144</f>
        <v>1.2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94</v>
      </c>
      <c r="BK120" s="148">
        <f>BK121+BK132+BK140+BK144</f>
        <v>1178975.2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117</v>
      </c>
      <c r="F121" s="151" t="s">
        <v>85</v>
      </c>
      <c r="G121" s="12"/>
      <c r="H121" s="12"/>
      <c r="I121" s="12"/>
      <c r="J121" s="152">
        <f>BK121</f>
        <v>135350</v>
      </c>
      <c r="K121" s="12"/>
      <c r="L121" s="149"/>
      <c r="M121" s="153"/>
      <c r="N121" s="154"/>
      <c r="O121" s="154"/>
      <c r="P121" s="155">
        <f>SUM(P122:P131)</f>
        <v>87</v>
      </c>
      <c r="Q121" s="154"/>
      <c r="R121" s="155">
        <f>SUM(R122:R131)</f>
        <v>0.0090000000000000011</v>
      </c>
      <c r="S121" s="154"/>
      <c r="T121" s="156">
        <f>SUM(T122:T131)</f>
        <v>1.2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119</v>
      </c>
      <c r="BK121" s="158">
        <f>SUM(BK122:BK131)</f>
        <v>135350</v>
      </c>
    </row>
    <row r="122" s="2" customFormat="1" ht="24.15" customHeight="1">
      <c r="A122" s="28"/>
      <c r="B122" s="161"/>
      <c r="C122" s="176" t="s">
        <v>78</v>
      </c>
      <c r="D122" s="176" t="s">
        <v>381</v>
      </c>
      <c r="E122" s="177" t="s">
        <v>786</v>
      </c>
      <c r="F122" s="178" t="s">
        <v>787</v>
      </c>
      <c r="G122" s="179" t="s">
        <v>472</v>
      </c>
      <c r="H122" s="180">
        <v>100</v>
      </c>
      <c r="I122" s="181">
        <v>49.299999999999997</v>
      </c>
      <c r="J122" s="181">
        <f>ROUND(I122*H122,2)</f>
        <v>4930</v>
      </c>
      <c r="K122" s="182"/>
      <c r="L122" s="29"/>
      <c r="M122" s="183" t="s">
        <v>1</v>
      </c>
      <c r="N122" s="184" t="s">
        <v>35</v>
      </c>
      <c r="O122" s="172">
        <v>0.112</v>
      </c>
      <c r="P122" s="172">
        <f>O122*H122</f>
        <v>11.200000000000001</v>
      </c>
      <c r="Q122" s="172">
        <v>1.0000000000000001E-05</v>
      </c>
      <c r="R122" s="172">
        <f>Q122*H122</f>
        <v>0.001</v>
      </c>
      <c r="S122" s="172">
        <v>0.002</v>
      </c>
      <c r="T122" s="173">
        <f>S122*H122</f>
        <v>0.20000000000000001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370</v>
      </c>
      <c r="AT122" s="174" t="s">
        <v>381</v>
      </c>
      <c r="AU122" s="174" t="s">
        <v>78</v>
      </c>
      <c r="AY122" s="15" t="s">
        <v>119</v>
      </c>
      <c r="BE122" s="175">
        <f>IF(N122="základní",J122,0)</f>
        <v>4930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4930</v>
      </c>
      <c r="BL122" s="15" t="s">
        <v>370</v>
      </c>
      <c r="BM122" s="174" t="s">
        <v>788</v>
      </c>
    </row>
    <row r="123" s="2" customFormat="1" ht="24.15" customHeight="1">
      <c r="A123" s="28"/>
      <c r="B123" s="161"/>
      <c r="C123" s="176" t="s">
        <v>80</v>
      </c>
      <c r="D123" s="176" t="s">
        <v>381</v>
      </c>
      <c r="E123" s="177" t="s">
        <v>789</v>
      </c>
      <c r="F123" s="178" t="s">
        <v>790</v>
      </c>
      <c r="G123" s="179" t="s">
        <v>472</v>
      </c>
      <c r="H123" s="180">
        <v>100</v>
      </c>
      <c r="I123" s="181">
        <v>61.799999999999997</v>
      </c>
      <c r="J123" s="181">
        <f>ROUND(I123*H123,2)</f>
        <v>6180</v>
      </c>
      <c r="K123" s="182"/>
      <c r="L123" s="29"/>
      <c r="M123" s="183" t="s">
        <v>1</v>
      </c>
      <c r="N123" s="184" t="s">
        <v>35</v>
      </c>
      <c r="O123" s="172">
        <v>0.14099999999999999</v>
      </c>
      <c r="P123" s="172">
        <f>O123*H123</f>
        <v>14.099999999999998</v>
      </c>
      <c r="Q123" s="172">
        <v>2.0000000000000002E-05</v>
      </c>
      <c r="R123" s="172">
        <f>Q123*H123</f>
        <v>0.002</v>
      </c>
      <c r="S123" s="172">
        <v>0.0030000000000000001</v>
      </c>
      <c r="T123" s="173">
        <f>S123*H123</f>
        <v>0.29999999999999999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370</v>
      </c>
      <c r="AT123" s="174" t="s">
        <v>381</v>
      </c>
      <c r="AU123" s="174" t="s">
        <v>78</v>
      </c>
      <c r="AY123" s="15" t="s">
        <v>119</v>
      </c>
      <c r="BE123" s="175">
        <f>IF(N123="základní",J123,0)</f>
        <v>6180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6180</v>
      </c>
      <c r="BL123" s="15" t="s">
        <v>370</v>
      </c>
      <c r="BM123" s="174" t="s">
        <v>791</v>
      </c>
    </row>
    <row r="124" s="2" customFormat="1" ht="24.15" customHeight="1">
      <c r="A124" s="28"/>
      <c r="B124" s="161"/>
      <c r="C124" s="176" t="s">
        <v>122</v>
      </c>
      <c r="D124" s="176" t="s">
        <v>381</v>
      </c>
      <c r="E124" s="177" t="s">
        <v>792</v>
      </c>
      <c r="F124" s="178" t="s">
        <v>793</v>
      </c>
      <c r="G124" s="179" t="s">
        <v>472</v>
      </c>
      <c r="H124" s="180">
        <v>100</v>
      </c>
      <c r="I124" s="181">
        <v>62.5</v>
      </c>
      <c r="J124" s="181">
        <f>ROUND(I124*H124,2)</f>
        <v>6250</v>
      </c>
      <c r="K124" s="182"/>
      <c r="L124" s="29"/>
      <c r="M124" s="183" t="s">
        <v>1</v>
      </c>
      <c r="N124" s="184" t="s">
        <v>35</v>
      </c>
      <c r="O124" s="172">
        <v>0.14699999999999999</v>
      </c>
      <c r="P124" s="172">
        <f>O124*H124</f>
        <v>14.699999999999999</v>
      </c>
      <c r="Q124" s="172">
        <v>1.0000000000000001E-05</v>
      </c>
      <c r="R124" s="172">
        <f>Q124*H124</f>
        <v>0.001</v>
      </c>
      <c r="S124" s="172">
        <v>0.002</v>
      </c>
      <c r="T124" s="173">
        <f>S124*H124</f>
        <v>0.20000000000000001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370</v>
      </c>
      <c r="AT124" s="174" t="s">
        <v>381</v>
      </c>
      <c r="AU124" s="174" t="s">
        <v>78</v>
      </c>
      <c r="AY124" s="15" t="s">
        <v>119</v>
      </c>
      <c r="BE124" s="175">
        <f>IF(N124="základní",J124,0)</f>
        <v>6250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6250</v>
      </c>
      <c r="BL124" s="15" t="s">
        <v>370</v>
      </c>
      <c r="BM124" s="174" t="s">
        <v>794</v>
      </c>
    </row>
    <row r="125" s="2" customFormat="1" ht="24.15" customHeight="1">
      <c r="A125" s="28"/>
      <c r="B125" s="161"/>
      <c r="C125" s="176" t="s">
        <v>128</v>
      </c>
      <c r="D125" s="176" t="s">
        <v>381</v>
      </c>
      <c r="E125" s="177" t="s">
        <v>795</v>
      </c>
      <c r="F125" s="178" t="s">
        <v>796</v>
      </c>
      <c r="G125" s="179" t="s">
        <v>472</v>
      </c>
      <c r="H125" s="180">
        <v>100</v>
      </c>
      <c r="I125" s="181">
        <v>142</v>
      </c>
      <c r="J125" s="181">
        <f>ROUND(I125*H125,2)</f>
        <v>14200</v>
      </c>
      <c r="K125" s="182"/>
      <c r="L125" s="29"/>
      <c r="M125" s="183" t="s">
        <v>1</v>
      </c>
      <c r="N125" s="184" t="s">
        <v>35</v>
      </c>
      <c r="O125" s="172">
        <v>0.31</v>
      </c>
      <c r="P125" s="172">
        <f>O125*H125</f>
        <v>31</v>
      </c>
      <c r="Q125" s="172">
        <v>5.0000000000000002E-05</v>
      </c>
      <c r="R125" s="172">
        <f>Q125*H125</f>
        <v>0.0050000000000000001</v>
      </c>
      <c r="S125" s="172">
        <v>0.0050000000000000001</v>
      </c>
      <c r="T125" s="173">
        <f>S125*H125</f>
        <v>0.5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370</v>
      </c>
      <c r="AT125" s="174" t="s">
        <v>381</v>
      </c>
      <c r="AU125" s="174" t="s">
        <v>78</v>
      </c>
      <c r="AY125" s="15" t="s">
        <v>119</v>
      </c>
      <c r="BE125" s="175">
        <f>IF(N125="základní",J125,0)</f>
        <v>14200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14200</v>
      </c>
      <c r="BL125" s="15" t="s">
        <v>370</v>
      </c>
      <c r="BM125" s="174" t="s">
        <v>797</v>
      </c>
    </row>
    <row r="126" s="2" customFormat="1" ht="37.8" customHeight="1">
      <c r="A126" s="28"/>
      <c r="B126" s="161"/>
      <c r="C126" s="162" t="s">
        <v>139</v>
      </c>
      <c r="D126" s="162" t="s">
        <v>123</v>
      </c>
      <c r="E126" s="163" t="s">
        <v>798</v>
      </c>
      <c r="F126" s="164" t="s">
        <v>799</v>
      </c>
      <c r="G126" s="165" t="s">
        <v>126</v>
      </c>
      <c r="H126" s="166">
        <v>10</v>
      </c>
      <c r="I126" s="167">
        <v>5000</v>
      </c>
      <c r="J126" s="167">
        <f>ROUND(I126*H126,2)</f>
        <v>50000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127</v>
      </c>
      <c r="AT126" s="174" t="s">
        <v>123</v>
      </c>
      <c r="AU126" s="174" t="s">
        <v>78</v>
      </c>
      <c r="AY126" s="15" t="s">
        <v>119</v>
      </c>
      <c r="BE126" s="175">
        <f>IF(N126="základní",J126,0)</f>
        <v>50000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50000</v>
      </c>
      <c r="BL126" s="15" t="s">
        <v>128</v>
      </c>
      <c r="BM126" s="174" t="s">
        <v>800</v>
      </c>
    </row>
    <row r="127" s="2" customFormat="1" ht="24.15" customHeight="1">
      <c r="A127" s="28"/>
      <c r="B127" s="161"/>
      <c r="C127" s="176" t="s">
        <v>143</v>
      </c>
      <c r="D127" s="176" t="s">
        <v>381</v>
      </c>
      <c r="E127" s="177" t="s">
        <v>801</v>
      </c>
      <c r="F127" s="178" t="s">
        <v>802</v>
      </c>
      <c r="G127" s="179" t="s">
        <v>126</v>
      </c>
      <c r="H127" s="180">
        <v>10</v>
      </c>
      <c r="I127" s="181">
        <v>134</v>
      </c>
      <c r="J127" s="181">
        <f>ROUND(I127*H127,2)</f>
        <v>1340</v>
      </c>
      <c r="K127" s="182"/>
      <c r="L127" s="29"/>
      <c r="M127" s="183" t="s">
        <v>1</v>
      </c>
      <c r="N127" s="184" t="s">
        <v>35</v>
      </c>
      <c r="O127" s="172">
        <v>0.312</v>
      </c>
      <c r="P127" s="172">
        <f>O127*H127</f>
        <v>3.1200000000000001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183</v>
      </c>
      <c r="AT127" s="174" t="s">
        <v>381</v>
      </c>
      <c r="AU127" s="174" t="s">
        <v>78</v>
      </c>
      <c r="AY127" s="15" t="s">
        <v>119</v>
      </c>
      <c r="BE127" s="175">
        <f>IF(N127="základní",J127,0)</f>
        <v>1340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1340</v>
      </c>
      <c r="BL127" s="15" t="s">
        <v>183</v>
      </c>
      <c r="BM127" s="174" t="s">
        <v>803</v>
      </c>
    </row>
    <row r="128" s="2" customFormat="1" ht="24.15" customHeight="1">
      <c r="A128" s="28"/>
      <c r="B128" s="161"/>
      <c r="C128" s="176" t="s">
        <v>147</v>
      </c>
      <c r="D128" s="176" t="s">
        <v>381</v>
      </c>
      <c r="E128" s="177" t="s">
        <v>804</v>
      </c>
      <c r="F128" s="178" t="s">
        <v>805</v>
      </c>
      <c r="G128" s="179" t="s">
        <v>126</v>
      </c>
      <c r="H128" s="180">
        <v>10</v>
      </c>
      <c r="I128" s="181">
        <v>193</v>
      </c>
      <c r="J128" s="181">
        <f>ROUND(I128*H128,2)</f>
        <v>1930</v>
      </c>
      <c r="K128" s="182"/>
      <c r="L128" s="29"/>
      <c r="M128" s="183" t="s">
        <v>1</v>
      </c>
      <c r="N128" s="184" t="s">
        <v>35</v>
      </c>
      <c r="O128" s="172">
        <v>0.45000000000000001</v>
      </c>
      <c r="P128" s="172">
        <f>O128*H128</f>
        <v>4.5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183</v>
      </c>
      <c r="AT128" s="174" t="s">
        <v>381</v>
      </c>
      <c r="AU128" s="174" t="s">
        <v>78</v>
      </c>
      <c r="AY128" s="15" t="s">
        <v>119</v>
      </c>
      <c r="BE128" s="175">
        <f>IF(N128="základní",J128,0)</f>
        <v>1930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1930</v>
      </c>
      <c r="BL128" s="15" t="s">
        <v>183</v>
      </c>
      <c r="BM128" s="174" t="s">
        <v>806</v>
      </c>
    </row>
    <row r="129" s="2" customFormat="1" ht="24.15" customHeight="1">
      <c r="A129" s="28"/>
      <c r="B129" s="161"/>
      <c r="C129" s="176" t="s">
        <v>127</v>
      </c>
      <c r="D129" s="176" t="s">
        <v>381</v>
      </c>
      <c r="E129" s="177" t="s">
        <v>807</v>
      </c>
      <c r="F129" s="178" t="s">
        <v>808</v>
      </c>
      <c r="G129" s="179" t="s">
        <v>126</v>
      </c>
      <c r="H129" s="180">
        <v>10</v>
      </c>
      <c r="I129" s="181">
        <v>360</v>
      </c>
      <c r="J129" s="181">
        <f>ROUND(I129*H129,2)</f>
        <v>3600</v>
      </c>
      <c r="K129" s="182"/>
      <c r="L129" s="29"/>
      <c r="M129" s="183" t="s">
        <v>1</v>
      </c>
      <c r="N129" s="184" t="s">
        <v>35</v>
      </c>
      <c r="O129" s="172">
        <v>0.83799999999999997</v>
      </c>
      <c r="P129" s="172">
        <f>O129*H129</f>
        <v>8.379999999999999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183</v>
      </c>
      <c r="AT129" s="174" t="s">
        <v>381</v>
      </c>
      <c r="AU129" s="174" t="s">
        <v>78</v>
      </c>
      <c r="AY129" s="15" t="s">
        <v>119</v>
      </c>
      <c r="BE129" s="175">
        <f>IF(N129="základní",J129,0)</f>
        <v>3600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3600</v>
      </c>
      <c r="BL129" s="15" t="s">
        <v>183</v>
      </c>
      <c r="BM129" s="174" t="s">
        <v>809</v>
      </c>
    </row>
    <row r="130" s="2" customFormat="1" ht="37.8" customHeight="1">
      <c r="A130" s="28"/>
      <c r="B130" s="161"/>
      <c r="C130" s="176" t="s">
        <v>154</v>
      </c>
      <c r="D130" s="176" t="s">
        <v>381</v>
      </c>
      <c r="E130" s="177" t="s">
        <v>810</v>
      </c>
      <c r="F130" s="178" t="s">
        <v>811</v>
      </c>
      <c r="G130" s="179" t="s">
        <v>812</v>
      </c>
      <c r="H130" s="180">
        <v>2</v>
      </c>
      <c r="I130" s="181">
        <v>22800</v>
      </c>
      <c r="J130" s="181">
        <f>ROUND(I130*H130,2)</f>
        <v>45600</v>
      </c>
      <c r="K130" s="182"/>
      <c r="L130" s="29"/>
      <c r="M130" s="183" t="s">
        <v>1</v>
      </c>
      <c r="N130" s="184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631</v>
      </c>
      <c r="AT130" s="174" t="s">
        <v>381</v>
      </c>
      <c r="AU130" s="174" t="s">
        <v>78</v>
      </c>
      <c r="AY130" s="15" t="s">
        <v>119</v>
      </c>
      <c r="BE130" s="175">
        <f>IF(N130="základní",J130,0)</f>
        <v>45600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45600</v>
      </c>
      <c r="BL130" s="15" t="s">
        <v>631</v>
      </c>
      <c r="BM130" s="174" t="s">
        <v>813</v>
      </c>
    </row>
    <row r="131" s="2" customFormat="1" ht="33" customHeight="1">
      <c r="A131" s="28"/>
      <c r="B131" s="161"/>
      <c r="C131" s="176" t="s">
        <v>158</v>
      </c>
      <c r="D131" s="176" t="s">
        <v>381</v>
      </c>
      <c r="E131" s="177" t="s">
        <v>814</v>
      </c>
      <c r="F131" s="178" t="s">
        <v>815</v>
      </c>
      <c r="G131" s="179" t="s">
        <v>812</v>
      </c>
      <c r="H131" s="180">
        <v>2</v>
      </c>
      <c r="I131" s="181">
        <v>660</v>
      </c>
      <c r="J131" s="181">
        <f>ROUND(I131*H131,2)</f>
        <v>1320</v>
      </c>
      <c r="K131" s="182"/>
      <c r="L131" s="29"/>
      <c r="M131" s="183" t="s">
        <v>1</v>
      </c>
      <c r="N131" s="184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631</v>
      </c>
      <c r="AT131" s="174" t="s">
        <v>381</v>
      </c>
      <c r="AU131" s="174" t="s">
        <v>78</v>
      </c>
      <c r="AY131" s="15" t="s">
        <v>119</v>
      </c>
      <c r="BE131" s="175">
        <f>IF(N131="základní",J131,0)</f>
        <v>1320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1320</v>
      </c>
      <c r="BL131" s="15" t="s">
        <v>631</v>
      </c>
      <c r="BM131" s="174" t="s">
        <v>816</v>
      </c>
    </row>
    <row r="132" s="12" customFormat="1" ht="25.92" customHeight="1">
      <c r="A132" s="12"/>
      <c r="B132" s="149"/>
      <c r="C132" s="12"/>
      <c r="D132" s="150" t="s">
        <v>69</v>
      </c>
      <c r="E132" s="151" t="s">
        <v>378</v>
      </c>
      <c r="F132" s="151" t="s">
        <v>817</v>
      </c>
      <c r="G132" s="12"/>
      <c r="H132" s="12"/>
      <c r="I132" s="12"/>
      <c r="J132" s="152">
        <f>BK132</f>
        <v>13625.200000000001</v>
      </c>
      <c r="K132" s="12"/>
      <c r="L132" s="149"/>
      <c r="M132" s="153"/>
      <c r="N132" s="154"/>
      <c r="O132" s="154"/>
      <c r="P132" s="155">
        <f>SUM(P133:P139)</f>
        <v>0</v>
      </c>
      <c r="Q132" s="154"/>
      <c r="R132" s="155">
        <f>SUM(R133:R139)</f>
        <v>0.010200000000000001</v>
      </c>
      <c r="S132" s="154"/>
      <c r="T132" s="156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0" t="s">
        <v>122</v>
      </c>
      <c r="AT132" s="157" t="s">
        <v>69</v>
      </c>
      <c r="AU132" s="157" t="s">
        <v>70</v>
      </c>
      <c r="AY132" s="150" t="s">
        <v>119</v>
      </c>
      <c r="BK132" s="158">
        <f>SUM(BK133:BK139)</f>
        <v>13625.200000000001</v>
      </c>
    </row>
    <row r="133" s="2" customFormat="1" ht="16.5" customHeight="1">
      <c r="A133" s="28"/>
      <c r="B133" s="161"/>
      <c r="C133" s="162" t="s">
        <v>162</v>
      </c>
      <c r="D133" s="162" t="s">
        <v>123</v>
      </c>
      <c r="E133" s="163" t="s">
        <v>818</v>
      </c>
      <c r="F133" s="164" t="s">
        <v>819</v>
      </c>
      <c r="G133" s="165" t="s">
        <v>126</v>
      </c>
      <c r="H133" s="166">
        <v>20</v>
      </c>
      <c r="I133" s="167">
        <v>20.620000000000001</v>
      </c>
      <c r="J133" s="167">
        <f>ROUND(I133*H133,2)</f>
        <v>412.39999999999998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127</v>
      </c>
      <c r="AT133" s="174" t="s">
        <v>123</v>
      </c>
      <c r="AU133" s="174" t="s">
        <v>78</v>
      </c>
      <c r="AY133" s="15" t="s">
        <v>119</v>
      </c>
      <c r="BE133" s="175">
        <f>IF(N133="základní",J133,0)</f>
        <v>412.39999999999998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412.39999999999998</v>
      </c>
      <c r="BL133" s="15" t="s">
        <v>128</v>
      </c>
      <c r="BM133" s="174" t="s">
        <v>820</v>
      </c>
    </row>
    <row r="134" s="2" customFormat="1" ht="16.5" customHeight="1">
      <c r="A134" s="28"/>
      <c r="B134" s="161"/>
      <c r="C134" s="162" t="s">
        <v>166</v>
      </c>
      <c r="D134" s="162" t="s">
        <v>123</v>
      </c>
      <c r="E134" s="163" t="s">
        <v>821</v>
      </c>
      <c r="F134" s="164" t="s">
        <v>822</v>
      </c>
      <c r="G134" s="165" t="s">
        <v>126</v>
      </c>
      <c r="H134" s="166">
        <v>20</v>
      </c>
      <c r="I134" s="167">
        <v>17.829999999999998</v>
      </c>
      <c r="J134" s="167">
        <f>ROUND(I134*H134,2)</f>
        <v>356.60000000000002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78</v>
      </c>
      <c r="AY134" s="15" t="s">
        <v>119</v>
      </c>
      <c r="BE134" s="175">
        <f>IF(N134="základní",J134,0)</f>
        <v>356.60000000000002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356.60000000000002</v>
      </c>
      <c r="BL134" s="15" t="s">
        <v>128</v>
      </c>
      <c r="BM134" s="174" t="s">
        <v>823</v>
      </c>
    </row>
    <row r="135" s="2" customFormat="1" ht="16.5" customHeight="1">
      <c r="A135" s="28"/>
      <c r="B135" s="161"/>
      <c r="C135" s="162" t="s">
        <v>170</v>
      </c>
      <c r="D135" s="162" t="s">
        <v>123</v>
      </c>
      <c r="E135" s="163" t="s">
        <v>824</v>
      </c>
      <c r="F135" s="164" t="s">
        <v>825</v>
      </c>
      <c r="G135" s="165" t="s">
        <v>126</v>
      </c>
      <c r="H135" s="166">
        <v>20</v>
      </c>
      <c r="I135" s="167">
        <v>14.27</v>
      </c>
      <c r="J135" s="167">
        <f>ROUND(I135*H135,2)</f>
        <v>285.39999999999998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127</v>
      </c>
      <c r="AT135" s="174" t="s">
        <v>123</v>
      </c>
      <c r="AU135" s="174" t="s">
        <v>78</v>
      </c>
      <c r="AY135" s="15" t="s">
        <v>119</v>
      </c>
      <c r="BE135" s="175">
        <f>IF(N135="základní",J135,0)</f>
        <v>285.39999999999998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285.39999999999998</v>
      </c>
      <c r="BL135" s="15" t="s">
        <v>128</v>
      </c>
      <c r="BM135" s="174" t="s">
        <v>826</v>
      </c>
    </row>
    <row r="136" s="2" customFormat="1" ht="16.5" customHeight="1">
      <c r="A136" s="28"/>
      <c r="B136" s="161"/>
      <c r="C136" s="162" t="s">
        <v>174</v>
      </c>
      <c r="D136" s="162" t="s">
        <v>123</v>
      </c>
      <c r="E136" s="163" t="s">
        <v>827</v>
      </c>
      <c r="F136" s="164" t="s">
        <v>828</v>
      </c>
      <c r="G136" s="165" t="s">
        <v>126</v>
      </c>
      <c r="H136" s="166">
        <v>20</v>
      </c>
      <c r="I136" s="167">
        <v>14.27</v>
      </c>
      <c r="J136" s="167">
        <f>ROUND(I136*H136,2)</f>
        <v>285.39999999999998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78</v>
      </c>
      <c r="AY136" s="15" t="s">
        <v>119</v>
      </c>
      <c r="BE136" s="175">
        <f>IF(N136="základní",J136,0)</f>
        <v>285.39999999999998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285.39999999999998</v>
      </c>
      <c r="BL136" s="15" t="s">
        <v>128</v>
      </c>
      <c r="BM136" s="174" t="s">
        <v>829</v>
      </c>
    </row>
    <row r="137" s="2" customFormat="1" ht="16.5" customHeight="1">
      <c r="A137" s="28"/>
      <c r="B137" s="161"/>
      <c r="C137" s="162" t="s">
        <v>8</v>
      </c>
      <c r="D137" s="162" t="s">
        <v>123</v>
      </c>
      <c r="E137" s="163" t="s">
        <v>830</v>
      </c>
      <c r="F137" s="164" t="s">
        <v>831</v>
      </c>
      <c r="G137" s="165" t="s">
        <v>126</v>
      </c>
      <c r="H137" s="166">
        <v>20</v>
      </c>
      <c r="I137" s="167">
        <v>14.27</v>
      </c>
      <c r="J137" s="167">
        <f>ROUND(I137*H137,2)</f>
        <v>285.39999999999998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1.0000000000000001E-05</v>
      </c>
      <c r="R137" s="172">
        <f>Q137*H137</f>
        <v>0.00020000000000000001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127</v>
      </c>
      <c r="AT137" s="174" t="s">
        <v>123</v>
      </c>
      <c r="AU137" s="174" t="s">
        <v>78</v>
      </c>
      <c r="AY137" s="15" t="s">
        <v>119</v>
      </c>
      <c r="BE137" s="175">
        <f>IF(N137="základní",J137,0)</f>
        <v>285.39999999999998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285.39999999999998</v>
      </c>
      <c r="BL137" s="15" t="s">
        <v>128</v>
      </c>
      <c r="BM137" s="174" t="s">
        <v>832</v>
      </c>
    </row>
    <row r="138" s="2" customFormat="1" ht="24.15" customHeight="1">
      <c r="A138" s="28"/>
      <c r="B138" s="161"/>
      <c r="C138" s="162" t="s">
        <v>183</v>
      </c>
      <c r="D138" s="162" t="s">
        <v>123</v>
      </c>
      <c r="E138" s="163" t="s">
        <v>833</v>
      </c>
      <c r="F138" s="164" t="s">
        <v>834</v>
      </c>
      <c r="G138" s="165" t="s">
        <v>472</v>
      </c>
      <c r="H138" s="166">
        <v>100</v>
      </c>
      <c r="I138" s="167">
        <v>50</v>
      </c>
      <c r="J138" s="167">
        <f>ROUND(I138*H138,2)</f>
        <v>5000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0.00010000000000000001</v>
      </c>
      <c r="R138" s="172">
        <f>Q138*H138</f>
        <v>0.01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244</v>
      </c>
      <c r="AT138" s="174" t="s">
        <v>123</v>
      </c>
      <c r="AU138" s="174" t="s">
        <v>78</v>
      </c>
      <c r="AY138" s="15" t="s">
        <v>119</v>
      </c>
      <c r="BE138" s="175">
        <f>IF(N138="základní",J138,0)</f>
        <v>5000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5000</v>
      </c>
      <c r="BL138" s="15" t="s">
        <v>183</v>
      </c>
      <c r="BM138" s="174" t="s">
        <v>835</v>
      </c>
    </row>
    <row r="139" s="2" customFormat="1" ht="24.15" customHeight="1">
      <c r="A139" s="28"/>
      <c r="B139" s="161"/>
      <c r="C139" s="176" t="s">
        <v>187</v>
      </c>
      <c r="D139" s="176" t="s">
        <v>381</v>
      </c>
      <c r="E139" s="177" t="s">
        <v>836</v>
      </c>
      <c r="F139" s="178" t="s">
        <v>837</v>
      </c>
      <c r="G139" s="179" t="s">
        <v>126</v>
      </c>
      <c r="H139" s="180">
        <v>20</v>
      </c>
      <c r="I139" s="181">
        <v>350</v>
      </c>
      <c r="J139" s="181">
        <f>ROUND(I139*H139,2)</f>
        <v>7000</v>
      </c>
      <c r="K139" s="182"/>
      <c r="L139" s="29"/>
      <c r="M139" s="183" t="s">
        <v>1</v>
      </c>
      <c r="N139" s="184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183</v>
      </c>
      <c r="AT139" s="174" t="s">
        <v>381</v>
      </c>
      <c r="AU139" s="174" t="s">
        <v>78</v>
      </c>
      <c r="AY139" s="15" t="s">
        <v>119</v>
      </c>
      <c r="BE139" s="175">
        <f>IF(N139="základní",J139,0)</f>
        <v>7000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7000</v>
      </c>
      <c r="BL139" s="15" t="s">
        <v>183</v>
      </c>
      <c r="BM139" s="174" t="s">
        <v>838</v>
      </c>
    </row>
    <row r="140" s="12" customFormat="1" ht="25.92" customHeight="1">
      <c r="A140" s="12"/>
      <c r="B140" s="149"/>
      <c r="C140" s="12"/>
      <c r="D140" s="150" t="s">
        <v>69</v>
      </c>
      <c r="E140" s="151" t="s">
        <v>467</v>
      </c>
      <c r="F140" s="151" t="s">
        <v>839</v>
      </c>
      <c r="G140" s="12"/>
      <c r="H140" s="12"/>
      <c r="I140" s="12"/>
      <c r="J140" s="152">
        <f>BK140</f>
        <v>280000</v>
      </c>
      <c r="K140" s="12"/>
      <c r="L140" s="149"/>
      <c r="M140" s="153"/>
      <c r="N140" s="154"/>
      <c r="O140" s="154"/>
      <c r="P140" s="155">
        <f>SUM(P141:P143)</f>
        <v>0</v>
      </c>
      <c r="Q140" s="154"/>
      <c r="R140" s="155">
        <f>SUM(R141:R143)</f>
        <v>0</v>
      </c>
      <c r="S140" s="154"/>
      <c r="T140" s="156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122</v>
      </c>
      <c r="AT140" s="157" t="s">
        <v>69</v>
      </c>
      <c r="AU140" s="157" t="s">
        <v>70</v>
      </c>
      <c r="AY140" s="150" t="s">
        <v>119</v>
      </c>
      <c r="BK140" s="158">
        <f>SUM(BK141:BK143)</f>
        <v>280000</v>
      </c>
    </row>
    <row r="141" s="2" customFormat="1" ht="16.5" customHeight="1">
      <c r="A141" s="28"/>
      <c r="B141" s="161"/>
      <c r="C141" s="176" t="s">
        <v>191</v>
      </c>
      <c r="D141" s="176" t="s">
        <v>381</v>
      </c>
      <c r="E141" s="177" t="s">
        <v>840</v>
      </c>
      <c r="F141" s="178" t="s">
        <v>841</v>
      </c>
      <c r="G141" s="179" t="s">
        <v>842</v>
      </c>
      <c r="H141" s="180">
        <v>40</v>
      </c>
      <c r="I141" s="181">
        <v>1000</v>
      </c>
      <c r="J141" s="181">
        <f>ROUND(I141*H141,2)</f>
        <v>40000</v>
      </c>
      <c r="K141" s="182"/>
      <c r="L141" s="29"/>
      <c r="M141" s="183" t="s">
        <v>1</v>
      </c>
      <c r="N141" s="184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843</v>
      </c>
      <c r="AT141" s="174" t="s">
        <v>381</v>
      </c>
      <c r="AU141" s="174" t="s">
        <v>78</v>
      </c>
      <c r="AY141" s="15" t="s">
        <v>119</v>
      </c>
      <c r="BE141" s="175">
        <f>IF(N141="základní",J141,0)</f>
        <v>40000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40000</v>
      </c>
      <c r="BL141" s="15" t="s">
        <v>843</v>
      </c>
      <c r="BM141" s="174" t="s">
        <v>844</v>
      </c>
    </row>
    <row r="142" s="2" customFormat="1" ht="24.15" customHeight="1">
      <c r="A142" s="28"/>
      <c r="B142" s="161"/>
      <c r="C142" s="176" t="s">
        <v>195</v>
      </c>
      <c r="D142" s="176" t="s">
        <v>381</v>
      </c>
      <c r="E142" s="177" t="s">
        <v>845</v>
      </c>
      <c r="F142" s="178" t="s">
        <v>846</v>
      </c>
      <c r="G142" s="179" t="s">
        <v>842</v>
      </c>
      <c r="H142" s="180">
        <v>120</v>
      </c>
      <c r="I142" s="181">
        <v>1000</v>
      </c>
      <c r="J142" s="181">
        <f>ROUND(I142*H142,2)</f>
        <v>120000</v>
      </c>
      <c r="K142" s="182"/>
      <c r="L142" s="29"/>
      <c r="M142" s="183" t="s">
        <v>1</v>
      </c>
      <c r="N142" s="184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843</v>
      </c>
      <c r="AT142" s="174" t="s">
        <v>381</v>
      </c>
      <c r="AU142" s="174" t="s">
        <v>78</v>
      </c>
      <c r="AY142" s="15" t="s">
        <v>119</v>
      </c>
      <c r="BE142" s="175">
        <f>IF(N142="základní",J142,0)</f>
        <v>120000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120000</v>
      </c>
      <c r="BL142" s="15" t="s">
        <v>843</v>
      </c>
      <c r="BM142" s="174" t="s">
        <v>847</v>
      </c>
    </row>
    <row r="143" s="2" customFormat="1" ht="16.5" customHeight="1">
      <c r="A143" s="28"/>
      <c r="B143" s="161"/>
      <c r="C143" s="176" t="s">
        <v>199</v>
      </c>
      <c r="D143" s="176" t="s">
        <v>381</v>
      </c>
      <c r="E143" s="177" t="s">
        <v>848</v>
      </c>
      <c r="F143" s="178" t="s">
        <v>849</v>
      </c>
      <c r="G143" s="179" t="s">
        <v>842</v>
      </c>
      <c r="H143" s="180">
        <v>120</v>
      </c>
      <c r="I143" s="181">
        <v>1000</v>
      </c>
      <c r="J143" s="181">
        <f>ROUND(I143*H143,2)</f>
        <v>120000</v>
      </c>
      <c r="K143" s="182"/>
      <c r="L143" s="29"/>
      <c r="M143" s="183" t="s">
        <v>1</v>
      </c>
      <c r="N143" s="184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843</v>
      </c>
      <c r="AT143" s="174" t="s">
        <v>381</v>
      </c>
      <c r="AU143" s="174" t="s">
        <v>78</v>
      </c>
      <c r="AY143" s="15" t="s">
        <v>119</v>
      </c>
      <c r="BE143" s="175">
        <f>IF(N143="základní",J143,0)</f>
        <v>120000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120000</v>
      </c>
      <c r="BL143" s="15" t="s">
        <v>843</v>
      </c>
      <c r="BM143" s="174" t="s">
        <v>850</v>
      </c>
    </row>
    <row r="144" s="12" customFormat="1" ht="25.92" customHeight="1">
      <c r="A144" s="12"/>
      <c r="B144" s="149"/>
      <c r="C144" s="12"/>
      <c r="D144" s="150" t="s">
        <v>69</v>
      </c>
      <c r="E144" s="151" t="s">
        <v>528</v>
      </c>
      <c r="F144" s="151" t="s">
        <v>851</v>
      </c>
      <c r="G144" s="12"/>
      <c r="H144" s="12"/>
      <c r="I144" s="12"/>
      <c r="J144" s="152">
        <f>BK144</f>
        <v>750000</v>
      </c>
      <c r="K144" s="12"/>
      <c r="L144" s="149"/>
      <c r="M144" s="153"/>
      <c r="N144" s="154"/>
      <c r="O144" s="154"/>
      <c r="P144" s="155">
        <f>SUM(P145:P147)</f>
        <v>0</v>
      </c>
      <c r="Q144" s="154"/>
      <c r="R144" s="155">
        <f>SUM(R145:R147)</f>
        <v>0</v>
      </c>
      <c r="S144" s="154"/>
      <c r="T144" s="156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128</v>
      </c>
      <c r="AT144" s="157" t="s">
        <v>69</v>
      </c>
      <c r="AU144" s="157" t="s">
        <v>70</v>
      </c>
      <c r="AY144" s="150" t="s">
        <v>119</v>
      </c>
      <c r="BK144" s="158">
        <f>SUM(BK145:BK147)</f>
        <v>750000</v>
      </c>
    </row>
    <row r="145" s="2" customFormat="1" ht="76.35" customHeight="1">
      <c r="A145" s="28"/>
      <c r="B145" s="161"/>
      <c r="C145" s="176" t="s">
        <v>7</v>
      </c>
      <c r="D145" s="176" t="s">
        <v>381</v>
      </c>
      <c r="E145" s="177" t="s">
        <v>852</v>
      </c>
      <c r="F145" s="178" t="s">
        <v>853</v>
      </c>
      <c r="G145" s="179" t="s">
        <v>668</v>
      </c>
      <c r="H145" s="180">
        <v>1</v>
      </c>
      <c r="I145" s="181">
        <v>250000</v>
      </c>
      <c r="J145" s="181">
        <f>ROUND(I145*H145,2)</f>
        <v>250000</v>
      </c>
      <c r="K145" s="182"/>
      <c r="L145" s="29"/>
      <c r="M145" s="183" t="s">
        <v>1</v>
      </c>
      <c r="N145" s="184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631</v>
      </c>
      <c r="AT145" s="174" t="s">
        <v>381</v>
      </c>
      <c r="AU145" s="174" t="s">
        <v>78</v>
      </c>
      <c r="AY145" s="15" t="s">
        <v>119</v>
      </c>
      <c r="BE145" s="175">
        <f>IF(N145="základní",J145,0)</f>
        <v>250000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250000</v>
      </c>
      <c r="BL145" s="15" t="s">
        <v>631</v>
      </c>
      <c r="BM145" s="174" t="s">
        <v>854</v>
      </c>
    </row>
    <row r="146" s="2" customFormat="1" ht="37.8" customHeight="1">
      <c r="A146" s="28"/>
      <c r="B146" s="161"/>
      <c r="C146" s="176" t="s">
        <v>206</v>
      </c>
      <c r="D146" s="176" t="s">
        <v>381</v>
      </c>
      <c r="E146" s="177" t="s">
        <v>855</v>
      </c>
      <c r="F146" s="178" t="s">
        <v>856</v>
      </c>
      <c r="G146" s="179" t="s">
        <v>126</v>
      </c>
      <c r="H146" s="180">
        <v>1</v>
      </c>
      <c r="I146" s="181">
        <v>250000</v>
      </c>
      <c r="J146" s="181">
        <f>ROUND(I146*H146,2)</f>
        <v>250000</v>
      </c>
      <c r="K146" s="182"/>
      <c r="L146" s="29"/>
      <c r="M146" s="183" t="s">
        <v>1</v>
      </c>
      <c r="N146" s="184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631</v>
      </c>
      <c r="AT146" s="174" t="s">
        <v>381</v>
      </c>
      <c r="AU146" s="174" t="s">
        <v>78</v>
      </c>
      <c r="AY146" s="15" t="s">
        <v>119</v>
      </c>
      <c r="BE146" s="175">
        <f>IF(N146="základní",J146,0)</f>
        <v>250000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250000</v>
      </c>
      <c r="BL146" s="15" t="s">
        <v>631</v>
      </c>
      <c r="BM146" s="174" t="s">
        <v>857</v>
      </c>
    </row>
    <row r="147" s="2" customFormat="1" ht="44.25" customHeight="1">
      <c r="A147" s="28"/>
      <c r="B147" s="161"/>
      <c r="C147" s="176" t="s">
        <v>210</v>
      </c>
      <c r="D147" s="176" t="s">
        <v>381</v>
      </c>
      <c r="E147" s="177" t="s">
        <v>858</v>
      </c>
      <c r="F147" s="178" t="s">
        <v>859</v>
      </c>
      <c r="G147" s="179" t="s">
        <v>668</v>
      </c>
      <c r="H147" s="180">
        <v>1</v>
      </c>
      <c r="I147" s="181">
        <v>250000</v>
      </c>
      <c r="J147" s="181">
        <f>ROUND(I147*H147,2)</f>
        <v>250000</v>
      </c>
      <c r="K147" s="182"/>
      <c r="L147" s="29"/>
      <c r="M147" s="185" t="s">
        <v>1</v>
      </c>
      <c r="N147" s="186" t="s">
        <v>35</v>
      </c>
      <c r="O147" s="187">
        <v>0</v>
      </c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631</v>
      </c>
      <c r="AT147" s="174" t="s">
        <v>381</v>
      </c>
      <c r="AU147" s="174" t="s">
        <v>78</v>
      </c>
      <c r="AY147" s="15" t="s">
        <v>119</v>
      </c>
      <c r="BE147" s="175">
        <f>IF(N147="základní",J147,0)</f>
        <v>250000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250000</v>
      </c>
      <c r="BL147" s="15" t="s">
        <v>631</v>
      </c>
      <c r="BM147" s="174" t="s">
        <v>860</v>
      </c>
    </row>
    <row r="148" s="2" customFormat="1" ht="6.96" customHeight="1">
      <c r="A148" s="28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LJ-WORKSTATION\Lukáš Jarath</dc:creator>
  <cp:lastModifiedBy>LJ-WORKSTATION\Lukáš Jarath</cp:lastModifiedBy>
  <dcterms:created xsi:type="dcterms:W3CDTF">2022-11-27T17:50:23Z</dcterms:created>
  <dcterms:modified xsi:type="dcterms:W3CDTF">2022-11-27T17:50:32Z</dcterms:modified>
</cp:coreProperties>
</file>